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yindia-my.sharepoint.com/personal/khyati_srivastava_in_ey_com/Documents/Desktop/Policies/New Policy 2022/PIU/IIEPP 2022 - Units Applications/WORK PLAN/"/>
    </mc:Choice>
  </mc:AlternateContent>
  <xr:revisionPtr revIDLastSave="14" documentId="8_{01DE1BFF-629D-4392-8C8C-952A1E4B5688}" xr6:coauthVersionLast="47" xr6:coauthVersionMax="47" xr10:uidLastSave="{2E6110EC-72AA-487C-A186-B23E6B129A8C}"/>
  <bookViews>
    <workbookView xWindow="-110" yWindow="-110" windowWidth="19420" windowHeight="11500" firstSheet="3" activeTab="3" xr2:uid="{74C298DE-D1E9-487B-B839-ADC3A1E3D849}"/>
  </bookViews>
  <sheets>
    <sheet name="PIU Process" sheetId="7" r:id="rId1"/>
    <sheet name="Doc_checklist" sheetId="8" r:id="rId2"/>
    <sheet name="checkpoints" sheetId="9" r:id="rId3"/>
    <sheet name="incentive calculator" sheetId="1" r:id="rId4"/>
    <sheet name="Option 1" sheetId="6" r:id="rId5"/>
    <sheet name="ECI" sheetId="5" r:id="rId6"/>
    <sheet name="Sheet3" sheetId="4" state="hidden" r:id="rId7"/>
    <sheet name="Sheet1" sheetId="2" state="hidden" r:id="rId8"/>
    <sheet name="Sheet2" sheetId="3" state="hidden" r:id="rId9"/>
  </sheets>
  <definedNames>
    <definedName name="_xlnm._FilterDatabase" localSheetId="7" hidden="1">Sheet1!$A$1:$D$1</definedName>
    <definedName name="CIQWBGuid" hidden="1">"861ea5de-4263-4f93-acb1-7ffe7fe463b7"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B12" i="8"/>
  <c r="E24" i="7"/>
  <c r="D15" i="6" l="1"/>
  <c r="D14" i="6"/>
  <c r="D13" i="6"/>
  <c r="E7" i="6" l="1"/>
  <c r="E6" i="6"/>
  <c r="I4" i="1"/>
  <c r="E8" i="6" s="1"/>
  <c r="J13" i="1" l="1"/>
  <c r="J12" i="1"/>
  <c r="E31" i="6"/>
  <c r="E32" i="6" s="1"/>
  <c r="E24" i="6"/>
  <c r="E25" i="6" s="1"/>
  <c r="D12" i="5"/>
  <c r="B9" i="5"/>
  <c r="B10" i="5" s="1"/>
  <c r="E8" i="5" l="1"/>
  <c r="E13" i="6"/>
  <c r="J6" i="6" s="1"/>
  <c r="E15" i="6"/>
  <c r="E14" i="6"/>
  <c r="J7" i="6" s="1"/>
  <c r="F6" i="6"/>
  <c r="I6" i="6" s="1"/>
  <c r="F7" i="6"/>
  <c r="I7" i="6" s="1"/>
  <c r="F8" i="6"/>
  <c r="I8" i="6" s="1"/>
  <c r="E13" i="1" s="1"/>
  <c r="L6" i="6"/>
  <c r="L8" i="6"/>
  <c r="E16" i="1" s="1"/>
  <c r="L7" i="6"/>
  <c r="K8" i="6"/>
  <c r="K7" i="6"/>
  <c r="K6" i="6"/>
  <c r="B11" i="5"/>
  <c r="J8" i="6" l="1"/>
  <c r="E14" i="1"/>
  <c r="E15" i="1"/>
  <c r="M6" i="6"/>
  <c r="M7" i="6"/>
  <c r="M8" i="6"/>
  <c r="E17" i="1" l="1"/>
  <c r="A2" i="2"/>
  <c r="A3" i="2" s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</calcChain>
</file>

<file path=xl/sharedStrings.xml><?xml version="1.0" encoding="utf-8"?>
<sst xmlns="http://schemas.openxmlformats.org/spreadsheetml/2006/main" count="569" uniqueCount="424">
  <si>
    <t>Step</t>
  </si>
  <si>
    <t xml:space="preserve">Particulars </t>
  </si>
  <si>
    <t>Timeline</t>
  </si>
  <si>
    <t>INITIAL CHECK (Acknowledgement issuance)</t>
  </si>
  <si>
    <t>30 days</t>
  </si>
  <si>
    <t>Scrutinization</t>
  </si>
  <si>
    <t>Relevancy</t>
  </si>
  <si>
    <t>&lt;7 days</t>
  </si>
  <si>
    <t>As per checklist</t>
  </si>
  <si>
    <t>Completeness</t>
  </si>
  <si>
    <t>Raise query- Multiple times</t>
  </si>
  <si>
    <t>upto 30 days</t>
  </si>
  <si>
    <t>Acknowledgement</t>
  </si>
  <si>
    <t>If found correct and relevant</t>
  </si>
  <si>
    <t>Rejection if Query remains unresolved</t>
  </si>
  <si>
    <r>
      <t xml:space="preserve">LOC (Issuance)- Evaluation Committee </t>
    </r>
    <r>
      <rPr>
        <b/>
        <i/>
        <sz val="12"/>
        <color theme="1"/>
        <rFont val="EYInterstate"/>
      </rPr>
      <t>5.2</t>
    </r>
  </si>
  <si>
    <t>90 days from DOA</t>
  </si>
  <si>
    <t>Detailed Evaluation</t>
  </si>
  <si>
    <t>1. Track SD exemption- through unique ID</t>
  </si>
  <si>
    <t>2. Initiate - Examination &amp; certification on capital Investment - (Evaluate certification and examination from CA/CE)</t>
  </si>
  <si>
    <t>Detailed review of documents provided</t>
  </si>
  <si>
    <t>Applications for LoC &amp; disbursal received to be validated from the concerned line departments- (within one week)</t>
  </si>
  <si>
    <t>On the basis of above report - analysis &amp; comments highlight</t>
  </si>
  <si>
    <t xml:space="preserve">Compilation of Line department comments + Report of CA/CE  </t>
  </si>
  <si>
    <t>Submission of comments to EC for their evaluation</t>
  </si>
  <si>
    <t>Preparation and submission of agenda note for Evaluation committee</t>
  </si>
  <si>
    <t>EC - evaluate the application and provide comments &amp; finalisation of Agenda note(5.2.1)</t>
  </si>
  <si>
    <r>
      <t xml:space="preserve">LOC (Issuance)- Recommending Authority (EC/HLEC) </t>
    </r>
    <r>
      <rPr>
        <b/>
        <i/>
        <sz val="12"/>
        <color theme="1"/>
        <rFont val="EYInterstate"/>
      </rPr>
      <t>5.3</t>
    </r>
  </si>
  <si>
    <t>90 days</t>
  </si>
  <si>
    <t>Review the agenda note</t>
  </si>
  <si>
    <r>
      <t xml:space="preserve">For </t>
    </r>
    <r>
      <rPr>
        <b/>
        <sz val="12"/>
        <color theme="1"/>
        <rFont val="EYInterstate"/>
      </rPr>
      <t>Large categories (EC)</t>
    </r>
    <r>
      <rPr>
        <sz val="12"/>
        <color theme="1"/>
        <rFont val="EYInterstate"/>
      </rPr>
      <t>- shall be chaired by IIDC GoUP and CEO Invest UP will be its Member Secretary</t>
    </r>
  </si>
  <si>
    <r>
      <t xml:space="preserve">For </t>
    </r>
    <r>
      <rPr>
        <b/>
        <sz val="12"/>
        <color theme="1"/>
        <rFont val="EYInterstate"/>
      </rPr>
      <t>Mega categories &amp; above (HLEC)</t>
    </r>
    <r>
      <rPr>
        <sz val="12"/>
        <color theme="1"/>
        <rFont val="EYInterstate"/>
      </rPr>
      <t>- shall be chaired by CS GoUP and ACS/PS-IIDD Member Secretary</t>
    </r>
  </si>
  <si>
    <t>Representatives of organisations may also be invited</t>
  </si>
  <si>
    <t>S.No.</t>
  </si>
  <si>
    <t>Particulars</t>
  </si>
  <si>
    <t>Information/Documents</t>
  </si>
  <si>
    <t>Checkpoints</t>
  </si>
  <si>
    <t>Query Stage</t>
  </si>
  <si>
    <t>Documentation</t>
  </si>
  <si>
    <t xml:space="preserve">Format 1 - DPR </t>
  </si>
  <si>
    <t>in prescribed format</t>
  </si>
  <si>
    <t>Format 2- CA certificate</t>
  </si>
  <si>
    <t>Format -3 Certificate</t>
  </si>
  <si>
    <t>Format -4 Self declaration</t>
  </si>
  <si>
    <t>Entity details</t>
  </si>
  <si>
    <t xml:space="preserve">DPR duly signed by promoters and authenticated by Chartered Accountant </t>
  </si>
  <si>
    <t>Authentication
In compliance with application submitted</t>
  </si>
  <si>
    <t>KYC of Promoters-PAN/Aadhaar</t>
  </si>
  <si>
    <t xml:space="preserve">Validity </t>
  </si>
  <si>
    <t>Entity details - Regsitration/ PAN/ GSTIN/ MoA/AoA/ Registred Partnership deed/ Bye laws</t>
  </si>
  <si>
    <t>Valid document
In compliance with application submitted</t>
  </si>
  <si>
    <t xml:space="preserve">Location check </t>
  </si>
  <si>
    <t>District - Region</t>
  </si>
  <si>
    <t xml:space="preserve">Investment Details </t>
  </si>
  <si>
    <r>
      <t xml:space="preserve">Investment classification (large/ mega/ super mega/ ultra mega) </t>
    </r>
    <r>
      <rPr>
        <i/>
        <sz val="8"/>
        <color theme="1"/>
        <rFont val="Arial"/>
        <family val="2"/>
      </rPr>
      <t>(As per Para 2.1.10 of Rules)</t>
    </r>
  </si>
  <si>
    <t>Correct classification</t>
  </si>
  <si>
    <t>Eligible capital investment (Para 2.1.11 of Rules)</t>
  </si>
  <si>
    <t>80% investment done after 04.11.2022</t>
  </si>
  <si>
    <t>Cutoff date (Para 2.1.8 of Rules)</t>
  </si>
  <si>
    <t>Compliance as per policy</t>
  </si>
  <si>
    <t xml:space="preserve">Industry </t>
  </si>
  <si>
    <t>Nature of business</t>
  </si>
  <si>
    <t>Manufacturing or not</t>
  </si>
  <si>
    <t>NIC code</t>
  </si>
  <si>
    <t xml:space="preserve">Valid code as per the manufacturing unit </t>
  </si>
  <si>
    <t>New/ Expansion/ Diversification</t>
  </si>
  <si>
    <t>DPR information check - 25% Gross block</t>
  </si>
  <si>
    <t>In case of Expansion (ASK)</t>
  </si>
  <si>
    <t>Audited Financials for last 3 years</t>
  </si>
  <si>
    <t>ITR for Last 3 years</t>
  </si>
  <si>
    <t>Land details attached</t>
  </si>
  <si>
    <t xml:space="preserve">PARTICULARS </t>
  </si>
  <si>
    <t>Inputs required</t>
  </si>
  <si>
    <t>Supporting Document / checkpoints</t>
  </si>
  <si>
    <t>PROPOSED INVESTMENT</t>
  </si>
  <si>
    <t>Amt in INR</t>
  </si>
  <si>
    <t xml:space="preserve">District </t>
  </si>
  <si>
    <t>Region</t>
  </si>
  <si>
    <t>Option Opted</t>
  </si>
  <si>
    <r>
      <t xml:space="preserve">Eligible </t>
    </r>
    <r>
      <rPr>
        <b/>
        <sz val="12"/>
        <color theme="1"/>
        <rFont val="EYInterstate"/>
      </rPr>
      <t>Incentive</t>
    </r>
    <r>
      <rPr>
        <sz val="12"/>
        <color theme="1"/>
        <rFont val="EYInterstate"/>
      </rPr>
      <t xml:space="preserve"> as per selected option</t>
    </r>
  </si>
  <si>
    <t xml:space="preserve">Category of Investment </t>
  </si>
  <si>
    <t>Large/Mega/Ultra Mega/Super Mega</t>
  </si>
  <si>
    <t>APPLICANTS  DETAILS</t>
  </si>
  <si>
    <t>ENTITY DETAIL</t>
  </si>
  <si>
    <t>Name of Entity</t>
  </si>
  <si>
    <t xml:space="preserve">Classification of Entity </t>
  </si>
  <si>
    <t>Proprietorship/ Partnership/ Company/LLP/Trust/Society/Coopertive</t>
  </si>
  <si>
    <t>Contact Number</t>
  </si>
  <si>
    <t>OTP based verification</t>
  </si>
  <si>
    <t>Email</t>
  </si>
  <si>
    <t>PAN No</t>
  </si>
  <si>
    <t>Copy of PAN &amp; Validatation from Income Tax site</t>
  </si>
  <si>
    <t>GSTIN</t>
  </si>
  <si>
    <t>Copy of GSTIN Certificate &amp; Validatation from GSTN portal</t>
  </si>
  <si>
    <t>CIN</t>
  </si>
  <si>
    <t>Copy of Incorporation Certificate  &amp; Validatation from MCA Portal</t>
  </si>
  <si>
    <t>PROMOTER'S DETAIL</t>
  </si>
  <si>
    <t>Name of  Personals</t>
  </si>
  <si>
    <t>Additional Rows to be insert for each if required</t>
  </si>
  <si>
    <t>PAN</t>
  </si>
  <si>
    <t>DIN/DPIN</t>
  </si>
  <si>
    <t>Validatation from MCA Portal</t>
  </si>
  <si>
    <t>Aadhaar No</t>
  </si>
  <si>
    <t>Copy of Aadhaar &amp; Validation from UIDAI portal</t>
  </si>
  <si>
    <t>Contact No</t>
  </si>
  <si>
    <t>Optional -OTP based verification</t>
  </si>
  <si>
    <t>Email ID</t>
  </si>
  <si>
    <t>Designated Authorised/Contact Person</t>
  </si>
  <si>
    <t>Same as above</t>
  </si>
  <si>
    <t>Yes/No</t>
  </si>
  <si>
    <t>Strike the same &amp; copy of Board resolution</t>
  </si>
  <si>
    <t xml:space="preserve">Specify the details if other than stated above </t>
  </si>
  <si>
    <t xml:space="preserve">Name </t>
  </si>
  <si>
    <t xml:space="preserve">Copy of Board resolution </t>
  </si>
  <si>
    <t>Designation</t>
  </si>
  <si>
    <t>Optional - OTP based verification</t>
  </si>
  <si>
    <t xml:space="preserve">DETAILS OF PROJECT </t>
  </si>
  <si>
    <t>Brief Introduction</t>
  </si>
  <si>
    <t>Effective date</t>
  </si>
  <si>
    <t>Effective period</t>
  </si>
  <si>
    <t>Nature of operation</t>
  </si>
  <si>
    <t>Manufacturing/ Contract Manufacturing/ Jobwork</t>
  </si>
  <si>
    <t>Unit Setup</t>
  </si>
  <si>
    <t xml:space="preserve">Proposed amount of Investment </t>
  </si>
  <si>
    <t xml:space="preserve">Date of commencement of Investment </t>
  </si>
  <si>
    <t>Investment incurred till effective date</t>
  </si>
  <si>
    <t xml:space="preserve">Components of Investment </t>
  </si>
  <si>
    <t>LAND</t>
  </si>
  <si>
    <t xml:space="preserve">Value (INR Cr) </t>
  </si>
  <si>
    <t>detail description in point 4</t>
  </si>
  <si>
    <t>BUILDING</t>
  </si>
  <si>
    <t>Cost of building for installation of Plant &amp; Machinery</t>
  </si>
  <si>
    <t>Seggregated cost and Layout</t>
  </si>
  <si>
    <t>Research &amp; deveopment activities</t>
  </si>
  <si>
    <t>Inhouse testing facilites</t>
  </si>
  <si>
    <t>Storage facilites</t>
  </si>
  <si>
    <t>Other building related to manufacturing process</t>
  </si>
  <si>
    <t>Building cost related to Hostel/Dormitory for workers</t>
  </si>
  <si>
    <t xml:space="preserve">Office Space </t>
  </si>
  <si>
    <t>administrative compound</t>
  </si>
  <si>
    <t>Details of Proposed Building- Section wise Layout, Measurement, Construction etc.</t>
  </si>
  <si>
    <t xml:space="preserve">OTHER CONSTRUCTION </t>
  </si>
  <si>
    <t>compound walls &amp; gates</t>
  </si>
  <si>
    <t>security cabins</t>
  </si>
  <si>
    <t>internal roads</t>
  </si>
  <si>
    <t>bore well</t>
  </si>
  <si>
    <t>water tank</t>
  </si>
  <si>
    <t>internal pipeline for water</t>
  </si>
  <si>
    <t>internal pipeline for gas</t>
  </si>
  <si>
    <t>other related construction</t>
  </si>
  <si>
    <t>PLANT &amp; MACHINERY</t>
  </si>
  <si>
    <t xml:space="preserve">New indigenous/imported </t>
  </si>
  <si>
    <t>Plant &amp; Machinery</t>
  </si>
  <si>
    <t>Utilities</t>
  </si>
  <si>
    <t>Dies</t>
  </si>
  <si>
    <t>moulds</t>
  </si>
  <si>
    <t>Jigs</t>
  </si>
  <si>
    <t>Fixtures</t>
  </si>
  <si>
    <t>Production Tools(owned &amp; used within plant)</t>
  </si>
  <si>
    <t>Trasportation cost</t>
  </si>
  <si>
    <t>Foundation &amp; Erection charges</t>
  </si>
  <si>
    <t>Installation &amp; electrification</t>
  </si>
  <si>
    <t>Cost of Substation &amp; transformer</t>
  </si>
  <si>
    <t>Other Cost</t>
  </si>
  <si>
    <t>Plant for Generation of Non-conventional energy</t>
  </si>
  <si>
    <t xml:space="preserve">LAND DETAILS </t>
  </si>
  <si>
    <t xml:space="preserve">Under Possession Status </t>
  </si>
  <si>
    <t>If Not under Possession</t>
  </si>
  <si>
    <t>Character of Land</t>
  </si>
  <si>
    <t xml:space="preserve">Authority/Private </t>
  </si>
  <si>
    <t>Current status of Land</t>
  </si>
  <si>
    <t>Proposed land area (in acre)</t>
  </si>
  <si>
    <t>Expected location</t>
  </si>
  <si>
    <t>Proposed Value (INR Cr)</t>
  </si>
  <si>
    <t>Address</t>
  </si>
  <si>
    <t>Coordinates</t>
  </si>
  <si>
    <t>If under Possession</t>
  </si>
  <si>
    <t>Allotment letter/ Tiitle deed</t>
  </si>
  <si>
    <t>Land area (in acre)</t>
  </si>
  <si>
    <t>Actual Location</t>
  </si>
  <si>
    <t>Value (INR Cr)</t>
  </si>
  <si>
    <t>Copy of registered Ttile deed</t>
  </si>
  <si>
    <t>Stamp duty paid</t>
  </si>
  <si>
    <t>Copy of registered Ttile deed + Form 26 QB</t>
  </si>
  <si>
    <t>Registration fee paid</t>
  </si>
  <si>
    <t>DETAILS OF IN-HOUSE R&amp;D FACILITY (IF ANY)</t>
  </si>
  <si>
    <t>Title, Location (Inside/ Outside premises)</t>
  </si>
  <si>
    <t>Purpose, Objective, Expected outcome</t>
  </si>
  <si>
    <t>Details of the research work including benefits to manufacturing sector/ industry, social impact,</t>
  </si>
  <si>
    <t>Capital Cost for the research work – Land, Building, Plant &amp; Machinery, Equipment, Tools, Technology acquired &amp; other Fixed Assets</t>
  </si>
  <si>
    <t>Collaborations/ Expertise acquired for the research</t>
  </si>
  <si>
    <t>Status of registration with the Department of Scientific and Industrial Research, Government of India (DSIR)</t>
  </si>
  <si>
    <t>Present Status of the Project</t>
  </si>
  <si>
    <t>MEANS OF FINANCE</t>
  </si>
  <si>
    <t>Equity: - Promoters’ Contribution &amp; Source/Internal Accruals/Details of Fund Arrangement from External Sources etc.</t>
  </si>
  <si>
    <t>Debt Contribution Source &amp; Cost of Debt</t>
  </si>
  <si>
    <t>supporting document</t>
  </si>
  <si>
    <t>Term loan</t>
  </si>
  <si>
    <t>FC letter from bank</t>
  </si>
  <si>
    <t>RAW MATERIAL AVAILABILITY</t>
  </si>
  <si>
    <t>Sources of Procurement</t>
  </si>
  <si>
    <t>Process of Procurement</t>
  </si>
  <si>
    <t>Costing</t>
  </si>
  <si>
    <t>Narration of Manufacturing Process</t>
  </si>
  <si>
    <t>Process Flow Diagram</t>
  </si>
  <si>
    <t>Machine Layout Plan</t>
  </si>
  <si>
    <t>Layout plan</t>
  </si>
  <si>
    <t>Process Flow Table</t>
  </si>
  <si>
    <t>Infrastructure Requirement &amp;Source</t>
  </si>
  <si>
    <t>Power</t>
  </si>
  <si>
    <t>Water &amp; Sewerage</t>
  </si>
  <si>
    <t>Others</t>
  </si>
  <si>
    <t>Manpower Requirement- Breakup</t>
  </si>
  <si>
    <t>Direct Manpower Employment Requirement (Skilled, Semiskilled, Unskilled etc.)</t>
  </si>
  <si>
    <t>Indirect Employment Generation Possibilities</t>
  </si>
  <si>
    <t xml:space="preserve">Market </t>
  </si>
  <si>
    <t>Sector Background - Market Scenario , Major Players, Demand Supply Gap  &amp; Opportunities, Marketing Strategy, Network</t>
  </si>
  <si>
    <t>Approach</t>
  </si>
  <si>
    <t>ANALYSIS</t>
  </si>
  <si>
    <t>SWOT Analysis</t>
  </si>
  <si>
    <t>Financial Analysis</t>
  </si>
  <si>
    <t>Cost Estimates</t>
  </si>
  <si>
    <t>Working Capital Requirement</t>
  </si>
  <si>
    <t>Revenue Projections</t>
  </si>
  <si>
    <t>Fund Flow Statement</t>
  </si>
  <si>
    <t>FINANCIAL RATIOS</t>
  </si>
  <si>
    <t>Break Even Period</t>
  </si>
  <si>
    <t>Internal Rate of Return</t>
  </si>
  <si>
    <t>Techno-Commercial Viability Assessment</t>
  </si>
  <si>
    <t>Project Implementation Key Dates (from first investment to last investment)</t>
  </si>
  <si>
    <t>Total Fixed Capital</t>
  </si>
  <si>
    <t>Gross Block &amp;  Net Worth of the Company</t>
  </si>
  <si>
    <t>Proposed Investment (cr)</t>
  </si>
  <si>
    <t>Category</t>
  </si>
  <si>
    <t xml:space="preserve">District Name </t>
  </si>
  <si>
    <t>Jhansi</t>
  </si>
  <si>
    <t>Proposed Location</t>
  </si>
  <si>
    <t>Options</t>
  </si>
  <si>
    <t>Option 1 - CAPITAL</t>
  </si>
  <si>
    <t>No</t>
  </si>
  <si>
    <t xml:space="preserve">Option-2-SGST </t>
  </si>
  <si>
    <t>Yes</t>
  </si>
  <si>
    <t xml:space="preserve"> </t>
  </si>
  <si>
    <t>Eligible incetives</t>
  </si>
  <si>
    <t>Proposed Amount</t>
  </si>
  <si>
    <t>SGST</t>
  </si>
  <si>
    <t xml:space="preserve">Annual Ceiling </t>
  </si>
  <si>
    <t xml:space="preserve">Incentive-1-Capital </t>
  </si>
  <si>
    <t xml:space="preserve">Overall Ceiling </t>
  </si>
  <si>
    <t>Boster-1( Employment)</t>
  </si>
  <si>
    <t>Boster-2 (Export)</t>
  </si>
  <si>
    <t>Boster-3 ( Ecosystem)</t>
  </si>
  <si>
    <t>Total Incentive</t>
  </si>
  <si>
    <t>A.</t>
  </si>
  <si>
    <t>Capital Subsidy</t>
  </si>
  <si>
    <t>Base Capital Subsidy</t>
  </si>
  <si>
    <t>GCM</t>
  </si>
  <si>
    <t>Base capital</t>
  </si>
  <si>
    <t>Additonal Subsidy</t>
  </si>
  <si>
    <t>TOTAL INCV</t>
  </si>
  <si>
    <t>% Incv</t>
  </si>
  <si>
    <t>Incv Amt</t>
  </si>
  <si>
    <t>Emplyoment</t>
  </si>
  <si>
    <t>Export</t>
  </si>
  <si>
    <t>Ecosystem</t>
  </si>
  <si>
    <t>Gautam Budhnagar &amp; Gaziabad</t>
  </si>
  <si>
    <t>Madhyanchal &amp; Paschimanchal</t>
  </si>
  <si>
    <t>Bundelkhand &amp; Poorvanchal</t>
  </si>
  <si>
    <t>B.</t>
  </si>
  <si>
    <t xml:space="preserve"> Employment Booster Calculation</t>
  </si>
  <si>
    <t>Project Category</t>
  </si>
  <si>
    <t>Actual Employment</t>
  </si>
  <si>
    <t>Incentive rate</t>
  </si>
  <si>
    <t>Incentive</t>
  </si>
  <si>
    <t>Mega</t>
  </si>
  <si>
    <t>Super Mega</t>
  </si>
  <si>
    <t>Ultra Mega</t>
  </si>
  <si>
    <t>C.</t>
  </si>
  <si>
    <t>Export Booster</t>
  </si>
  <si>
    <t>Total Production</t>
  </si>
  <si>
    <t>Export %</t>
  </si>
  <si>
    <t>% incv</t>
  </si>
  <si>
    <t>D.</t>
  </si>
  <si>
    <t>Ecosystem booster</t>
  </si>
  <si>
    <t xml:space="preserve"> Total Input Procurement</t>
  </si>
  <si>
    <t>Input Procurement from UP</t>
  </si>
  <si>
    <t>%</t>
  </si>
  <si>
    <t>Eligible Capital Investment  (Input required only in Green cells)</t>
  </si>
  <si>
    <t>Investment Details (ECI)</t>
  </si>
  <si>
    <t>Sl No</t>
  </si>
  <si>
    <t xml:space="preserve">Item </t>
  </si>
  <si>
    <t xml:space="preserve">Cost of Project as per Appraisal </t>
  </si>
  <si>
    <t>Actual</t>
  </si>
  <si>
    <t>Eligible</t>
  </si>
  <si>
    <t>Land</t>
  </si>
  <si>
    <t>Building</t>
  </si>
  <si>
    <t>Plant and Machinery</t>
  </si>
  <si>
    <t>Total</t>
  </si>
  <si>
    <t xml:space="preserve">SDE </t>
  </si>
  <si>
    <t>Option 1- CAPITAL SUBSIDY</t>
  </si>
  <si>
    <t>Option -2 NET SGST REIMBURSEMENT</t>
  </si>
  <si>
    <t>Categorisation</t>
  </si>
  <si>
    <t>Large</t>
  </si>
  <si>
    <t>Ultra-Mega</t>
  </si>
  <si>
    <t>District/ Region</t>
  </si>
  <si>
    <t xml:space="preserve">(₹50 Cr &amp; above </t>
  </si>
  <si>
    <t xml:space="preserve">(₹200Cr &amp; above </t>
  </si>
  <si>
    <t xml:space="preserve">(₹500 Cr &amp; </t>
  </si>
  <si>
    <t>(₹3000 Cr &amp; above)</t>
  </si>
  <si>
    <t>&lt; ₹200 Cr)</t>
  </si>
  <si>
    <t>&lt; ₹ 500 Cr)</t>
  </si>
  <si>
    <t xml:space="preserve">above </t>
  </si>
  <si>
    <t>&lt; ₹3000 Cr)</t>
  </si>
  <si>
    <t>Incentive disbursal duration/ Period of reimbursement</t>
  </si>
  <si>
    <t>10 annual instalments</t>
  </si>
  <si>
    <t>12 annual</t>
  </si>
  <si>
    <t>15 annual instalments</t>
  </si>
  <si>
    <t>20 annual instalments</t>
  </si>
  <si>
    <t>(in years)</t>
  </si>
  <si>
    <t>instalments</t>
  </si>
  <si>
    <t>Gautam Buddh Nagar &amp; Ghaziabad</t>
  </si>
  <si>
    <t>10% of ECI</t>
  </si>
  <si>
    <t>18% of ECI</t>
  </si>
  <si>
    <t xml:space="preserve">20% of ECI  </t>
  </si>
  <si>
    <t>22% of ECI</t>
  </si>
  <si>
    <t>Annual Ceiling as % of ECI</t>
  </si>
  <si>
    <t>Overall Ceiling as % of ECI</t>
  </si>
  <si>
    <t>Madhyanchal &amp; Paschimanchal (except Gautam Buddh Nagar &amp; Ghaziabad districts)</t>
  </si>
  <si>
    <t>12% of ECI</t>
  </si>
  <si>
    <t>20% of ECI</t>
  </si>
  <si>
    <t>25% of ECI</t>
  </si>
  <si>
    <t xml:space="preserve">15% of ECI  </t>
  </si>
  <si>
    <t>30% of ECI</t>
  </si>
  <si>
    <t>Annual Ceiling</t>
  </si>
  <si>
    <t>₹ 5 Cr</t>
  </si>
  <si>
    <t>₹ 10 Cr</t>
  </si>
  <si>
    <t>₹ 50 Cr</t>
  </si>
  <si>
    <t>₹ 150 Cr</t>
  </si>
  <si>
    <t>Annual Ceiling with boosters</t>
  </si>
  <si>
    <t>Not applicable</t>
  </si>
  <si>
    <t>₹ 15 Cr</t>
  </si>
  <si>
    <t>₹ 75 Cr</t>
  </si>
  <si>
    <t>₹ 210 Cr</t>
  </si>
  <si>
    <t xml:space="preserve">Annual % of </t>
  </si>
  <si>
    <t>Net SGST Reimbursement</t>
  </si>
  <si>
    <t>District</t>
  </si>
  <si>
    <t>Agra</t>
  </si>
  <si>
    <t>Paschimanchal</t>
  </si>
  <si>
    <t>Aligarh</t>
  </si>
  <si>
    <t>Ambedkar Nagar</t>
  </si>
  <si>
    <t>Poorvanchal</t>
  </si>
  <si>
    <t>Amethi</t>
  </si>
  <si>
    <t>Amroha</t>
  </si>
  <si>
    <t>Auraiya</t>
  </si>
  <si>
    <t>Madhyanchal</t>
  </si>
  <si>
    <t>Ayodhya</t>
  </si>
  <si>
    <t>Azamgarh</t>
  </si>
  <si>
    <t>Baghpat</t>
  </si>
  <si>
    <t>Bahraich</t>
  </si>
  <si>
    <t>Ballia</t>
  </si>
  <si>
    <t>Balrampur</t>
  </si>
  <si>
    <t>Banda</t>
  </si>
  <si>
    <t>Bundelkhand</t>
  </si>
  <si>
    <t>Bara Banki</t>
  </si>
  <si>
    <t>Bareilly</t>
  </si>
  <si>
    <t>Basti</t>
  </si>
  <si>
    <t>Bhadohi</t>
  </si>
  <si>
    <t>Bijnor</t>
  </si>
  <si>
    <t>Budaun</t>
  </si>
  <si>
    <t>Bulandshahr</t>
  </si>
  <si>
    <t>Chandauli</t>
  </si>
  <si>
    <t>Chitrakoot</t>
  </si>
  <si>
    <t>Deoria</t>
  </si>
  <si>
    <t>Etah</t>
  </si>
  <si>
    <t>Etawah</t>
  </si>
  <si>
    <t>Farrukhabad</t>
  </si>
  <si>
    <t>Fatehpur</t>
  </si>
  <si>
    <t>Firozabad</t>
  </si>
  <si>
    <t>Gautam Buddha Nagar</t>
  </si>
  <si>
    <t>Ghaziabad</t>
  </si>
  <si>
    <t>Ghazipur</t>
  </si>
  <si>
    <t>Gonda</t>
  </si>
  <si>
    <t>Gorakhpur</t>
  </si>
  <si>
    <t>Hamirpur</t>
  </si>
  <si>
    <t>Hapur</t>
  </si>
  <si>
    <t>Hardoi</t>
  </si>
  <si>
    <t>Hathras</t>
  </si>
  <si>
    <t>Jalaun</t>
  </si>
  <si>
    <t>Jaunpur</t>
  </si>
  <si>
    <t>Kannauj</t>
  </si>
  <si>
    <t>Kanpur Dehat</t>
  </si>
  <si>
    <t>Kanpur Nagar</t>
  </si>
  <si>
    <t>Kasganj</t>
  </si>
  <si>
    <t>Kaushambi</t>
  </si>
  <si>
    <t>Kheri</t>
  </si>
  <si>
    <t>Kushinagar</t>
  </si>
  <si>
    <t>Lalitpur</t>
  </si>
  <si>
    <t>Lucknow</t>
  </si>
  <si>
    <t>Mahoba</t>
  </si>
  <si>
    <t>Mahrajganj</t>
  </si>
  <si>
    <t>Mainpuri</t>
  </si>
  <si>
    <t>Mathura</t>
  </si>
  <si>
    <t>Mau</t>
  </si>
  <si>
    <t>Meerut</t>
  </si>
  <si>
    <t>Mirzapur</t>
  </si>
  <si>
    <t>Moradabad</t>
  </si>
  <si>
    <t>Muzaffarnagar</t>
  </si>
  <si>
    <t>Pilibhit</t>
  </si>
  <si>
    <t>Pratapgarh</t>
  </si>
  <si>
    <t>Prayagraj</t>
  </si>
  <si>
    <t>Rae Bareli</t>
  </si>
  <si>
    <t>Rampur</t>
  </si>
  <si>
    <t>Saharanpur</t>
  </si>
  <si>
    <t>Sambhal</t>
  </si>
  <si>
    <t>Sant Kabir Nagar</t>
  </si>
  <si>
    <t>Shahjahanpur</t>
  </si>
  <si>
    <t>Shamli</t>
  </si>
  <si>
    <t>Shrawasti</t>
  </si>
  <si>
    <t>Siddharthnagar</t>
  </si>
  <si>
    <t>Sitapur</t>
  </si>
  <si>
    <t>Sonbhadra</t>
  </si>
  <si>
    <t>Sultanpur</t>
  </si>
  <si>
    <t>Unnao</t>
  </si>
  <si>
    <t>Varanasi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</si>
</sst>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EYInterstate"/>
    </font>
    <font>
      <b/>
      <i/>
      <sz val="12"/>
      <color rgb="FF000000"/>
      <name val="EYInterstate"/>
    </font>
    <font>
      <sz val="10"/>
      <color rgb="FF000000"/>
      <name val="EYInterstate"/>
    </font>
    <font>
      <i/>
      <sz val="12"/>
      <color rgb="FF000000"/>
      <name val="EYInterstate"/>
    </font>
    <font>
      <sz val="12"/>
      <color rgb="FF000000"/>
      <name val="EYInterstate"/>
    </font>
    <font>
      <i/>
      <sz val="11"/>
      <color rgb="FF000000"/>
      <name val="EYInterstate"/>
    </font>
    <font>
      <sz val="14"/>
      <color rgb="FF000000"/>
      <name val="EYInterstate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Calibri"/>
      <family val="2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EYInterstate"/>
    </font>
    <font>
      <sz val="12"/>
      <color theme="1"/>
      <name val="EYInterstate"/>
    </font>
    <font>
      <u/>
      <sz val="8"/>
      <color theme="10"/>
      <name val="Arial"/>
      <family val="2"/>
    </font>
    <font>
      <sz val="10"/>
      <color theme="1"/>
      <name val="EYInterstate"/>
    </font>
    <font>
      <b/>
      <i/>
      <sz val="12"/>
      <color theme="1"/>
      <name val="EYInterstate"/>
    </font>
    <font>
      <b/>
      <sz val="11"/>
      <color theme="1"/>
      <name val="EYInterstate"/>
    </font>
    <font>
      <i/>
      <sz val="8"/>
      <color theme="1"/>
      <name val="Arial"/>
      <family val="2"/>
    </font>
    <font>
      <i/>
      <u/>
      <sz val="8"/>
      <color theme="1"/>
      <name val="Arial"/>
      <family val="2"/>
    </font>
    <font>
      <b/>
      <u/>
      <sz val="12"/>
      <color theme="1"/>
      <name val="EYInterstate"/>
    </font>
    <font>
      <i/>
      <sz val="12"/>
      <color theme="1"/>
      <name val="EYInterstate"/>
    </font>
    <font>
      <b/>
      <i/>
      <u/>
      <sz val="12"/>
      <color theme="1"/>
      <name val="EYInterstate"/>
    </font>
  </fonts>
  <fills count="1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262626"/>
        <bgColor rgb="FF262626"/>
      </patternFill>
    </fill>
    <fill>
      <patternFill patternType="solid">
        <fgColor rgb="FFFFE600"/>
        <bgColor rgb="FFFFE600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B3B3B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B3B3B3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B3B3B3"/>
      </top>
      <bottom/>
      <diagonal/>
    </border>
    <border>
      <left style="medium">
        <color rgb="FF000000"/>
      </left>
      <right style="medium">
        <color rgb="FFB3B3B3"/>
      </right>
      <top style="medium">
        <color rgb="FF000000"/>
      </top>
      <bottom/>
      <diagonal/>
    </border>
    <border>
      <left style="medium">
        <color rgb="FFB3B3B3"/>
      </left>
      <right style="medium">
        <color rgb="FFB3B3B3"/>
      </right>
      <top style="medium">
        <color rgb="FF000000"/>
      </top>
      <bottom/>
      <diagonal/>
    </border>
    <border>
      <left style="medium">
        <color rgb="FFB3B3B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B3B3B3"/>
      </right>
      <top style="medium">
        <color rgb="FF000000"/>
      </top>
      <bottom style="medium">
        <color rgb="FFB3B3B3"/>
      </bottom>
      <diagonal/>
    </border>
    <border>
      <left style="medium">
        <color rgb="FF000000"/>
      </left>
      <right style="medium">
        <color rgb="FFB3B3B3"/>
      </right>
      <top/>
      <bottom/>
      <diagonal/>
    </border>
    <border>
      <left style="medium">
        <color rgb="FF000000"/>
      </left>
      <right style="medium">
        <color rgb="FFB3B3B3"/>
      </right>
      <top/>
      <bottom style="medium">
        <color rgb="FFB3B3B3"/>
      </bottom>
      <diagonal/>
    </border>
    <border>
      <left style="medium">
        <color rgb="FFB3B3B3"/>
      </left>
      <right style="medium">
        <color rgb="FFB3B3B3"/>
      </right>
      <top/>
      <bottom style="medium">
        <color rgb="FFB3B3B3"/>
      </bottom>
      <diagonal/>
    </border>
    <border>
      <left style="medium">
        <color rgb="FFB3B3B3"/>
      </left>
      <right style="medium">
        <color rgb="FFB3B3B3"/>
      </right>
      <top/>
      <bottom/>
      <diagonal/>
    </border>
    <border>
      <left style="medium">
        <color rgb="FFB3B3B3"/>
      </left>
      <right style="medium">
        <color rgb="FF000000"/>
      </right>
      <top/>
      <bottom style="medium">
        <color rgb="FFB3B3B3"/>
      </bottom>
      <diagonal/>
    </border>
    <border>
      <left style="medium">
        <color rgb="FFB3B3B3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B3B3B3"/>
      </right>
      <top style="medium">
        <color rgb="FFB3B3B3"/>
      </top>
      <bottom style="medium">
        <color rgb="FF000000"/>
      </bottom>
      <diagonal/>
    </border>
    <border>
      <left style="medium">
        <color rgb="FF000000"/>
      </left>
      <right style="medium">
        <color rgb="FFB3B3B3"/>
      </right>
      <top style="medium">
        <color rgb="FFB3B3B3"/>
      </top>
      <bottom/>
      <diagonal/>
    </border>
    <border>
      <left style="medium">
        <color rgb="FF000000"/>
      </left>
      <right style="medium">
        <color rgb="FFB3B3B3"/>
      </right>
      <top/>
      <bottom style="medium">
        <color rgb="FF000000"/>
      </bottom>
      <diagonal/>
    </border>
    <border>
      <left style="medium">
        <color rgb="FFB3B3B3"/>
      </left>
      <right style="medium">
        <color rgb="FFB3B3B3"/>
      </right>
      <top style="medium">
        <color rgb="FFB3B3B3"/>
      </top>
      <bottom style="medium">
        <color rgb="FF000000"/>
      </bottom>
      <diagonal/>
    </border>
    <border>
      <left style="medium">
        <color rgb="FFB3B3B3"/>
      </left>
      <right style="medium">
        <color rgb="FFB3B3B3"/>
      </right>
      <top style="medium">
        <color rgb="FFB3B3B3"/>
      </top>
      <bottom/>
      <diagonal/>
    </border>
    <border>
      <left style="medium">
        <color rgb="FFB3B3B3"/>
      </left>
      <right style="medium">
        <color rgb="FFB3B3B3"/>
      </right>
      <top/>
      <bottom style="medium">
        <color rgb="FF000000"/>
      </bottom>
      <diagonal/>
    </border>
    <border>
      <left style="medium">
        <color rgb="FFB3B3B3"/>
      </left>
      <right style="medium">
        <color rgb="FF000000"/>
      </right>
      <top style="medium">
        <color rgb="FFB3B3B3"/>
      </top>
      <bottom style="medium">
        <color rgb="FF000000"/>
      </bottom>
      <diagonal/>
    </border>
    <border>
      <left style="medium">
        <color rgb="FFB3B3B3"/>
      </left>
      <right style="medium">
        <color rgb="FF000000"/>
      </right>
      <top style="medium">
        <color rgb="FFB3B3B3"/>
      </top>
      <bottom/>
      <diagonal/>
    </border>
    <border>
      <left style="medium">
        <color rgb="FFB3B3B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B3B3B3"/>
      </right>
      <top style="medium">
        <color rgb="FF000000"/>
      </top>
      <bottom style="medium">
        <color rgb="FF000000"/>
      </bottom>
      <diagonal/>
    </border>
    <border>
      <left style="medium">
        <color rgb="FFB3B3B3"/>
      </left>
      <right style="medium">
        <color rgb="FFB3B3B3"/>
      </right>
      <top style="medium">
        <color rgb="FF000000"/>
      </top>
      <bottom style="medium">
        <color rgb="FF000000"/>
      </bottom>
      <diagonal/>
    </border>
    <border>
      <left style="medium">
        <color rgb="FFB3B3B3"/>
      </left>
      <right style="medium">
        <color rgb="FFB3B3B3"/>
      </right>
      <top style="medium">
        <color rgb="FF000000"/>
      </top>
      <bottom style="medium">
        <color rgb="FFB3B3B3"/>
      </bottom>
      <diagonal/>
    </border>
    <border>
      <left style="medium">
        <color rgb="FFB3B3B3"/>
      </left>
      <right style="medium">
        <color rgb="FF000000"/>
      </right>
      <top style="medium">
        <color rgb="FF000000"/>
      </top>
      <bottom style="medium">
        <color rgb="FFB3B3B3"/>
      </bottom>
      <diagonal/>
    </border>
    <border>
      <left style="medium">
        <color rgb="FFB3B3B3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22" fillId="0" borderId="0"/>
    <xf numFmtId="0" fontId="25" fillId="0" borderId="0" applyNumberFormat="0" applyFill="0" applyBorder="0" applyAlignment="0" applyProtection="0"/>
    <xf numFmtId="43" fontId="22" fillId="0" borderId="0" applyFont="0" applyFill="0" applyBorder="0" applyAlignment="0" applyProtection="0"/>
  </cellStyleXfs>
  <cellXfs count="345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/>
    <xf numFmtId="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3" fillId="3" borderId="1" xfId="0" applyFont="1" applyFill="1" applyBorder="1" applyAlignment="1">
      <alignment horizontal="center" vertical="center" wrapText="1" readingOrder="1"/>
    </xf>
    <xf numFmtId="0" fontId="4" fillId="3" borderId="8" xfId="0" applyFont="1" applyFill="1" applyBorder="1" applyAlignment="1">
      <alignment horizontal="center" vertical="center" wrapText="1" readingOrder="1"/>
    </xf>
    <xf numFmtId="0" fontId="3" fillId="3" borderId="9" xfId="0" applyFont="1" applyFill="1" applyBorder="1" applyAlignment="1">
      <alignment horizontal="center" vertical="center" wrapText="1" readingOrder="1"/>
    </xf>
    <xf numFmtId="0" fontId="3" fillId="3" borderId="10" xfId="0" applyFont="1" applyFill="1" applyBorder="1" applyAlignment="1">
      <alignment horizontal="center" vertical="center" wrapText="1" readingOrder="1"/>
    </xf>
    <xf numFmtId="0" fontId="3" fillId="3" borderId="11" xfId="0" applyFont="1" applyFill="1" applyBorder="1" applyAlignment="1">
      <alignment horizontal="center" vertical="center" wrapText="1" readingOrder="1"/>
    </xf>
    <xf numFmtId="0" fontId="5" fillId="3" borderId="13" xfId="0" applyFont="1" applyFill="1" applyBorder="1" applyAlignment="1">
      <alignment horizontal="center" vertical="center" wrapText="1" readingOrder="1"/>
    </xf>
    <xf numFmtId="0" fontId="0" fillId="3" borderId="14" xfId="0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 readingOrder="1"/>
    </xf>
    <xf numFmtId="0" fontId="0" fillId="3" borderId="15" xfId="0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 readingOrder="1"/>
    </xf>
    <xf numFmtId="0" fontId="6" fillId="0" borderId="8" xfId="0" applyFont="1" applyBorder="1" applyAlignment="1">
      <alignment horizontal="center" vertical="center" wrapText="1" readingOrder="1"/>
    </xf>
    <xf numFmtId="0" fontId="6" fillId="0" borderId="19" xfId="0" applyFont="1" applyBorder="1" applyAlignment="1">
      <alignment horizontal="center" vertical="center" wrapText="1" readingOrder="1"/>
    </xf>
    <xf numFmtId="0" fontId="8" fillId="0" borderId="24" xfId="0" applyFont="1" applyBorder="1" applyAlignment="1">
      <alignment horizontal="center" vertical="center" wrapText="1" readingOrder="1"/>
    </xf>
    <xf numFmtId="0" fontId="8" fillId="0" borderId="25" xfId="0" applyFont="1" applyBorder="1" applyAlignment="1">
      <alignment horizontal="center" vertical="center" wrapText="1" readingOrder="1"/>
    </xf>
    <xf numFmtId="0" fontId="7" fillId="0" borderId="12" xfId="0" applyFont="1" applyBorder="1" applyAlignment="1">
      <alignment horizontal="center" vertical="center" wrapText="1" readingOrder="1"/>
    </xf>
    <xf numFmtId="9" fontId="7" fillId="0" borderId="31" xfId="0" applyNumberFormat="1" applyFont="1" applyBorder="1" applyAlignment="1">
      <alignment horizontal="center" vertical="center" wrapText="1" readingOrder="1"/>
    </xf>
    <xf numFmtId="9" fontId="7" fillId="0" borderId="32" xfId="0" applyNumberFormat="1" applyFont="1" applyBorder="1" applyAlignment="1">
      <alignment horizontal="center" vertical="center" wrapText="1" readingOrder="1"/>
    </xf>
    <xf numFmtId="0" fontId="7" fillId="0" borderId="20" xfId="0" applyFont="1" applyBorder="1" applyAlignment="1">
      <alignment horizontal="center" vertical="center" wrapText="1" readingOrder="1"/>
    </xf>
    <xf numFmtId="9" fontId="7" fillId="0" borderId="23" xfId="0" applyNumberFormat="1" applyFont="1" applyBorder="1" applyAlignment="1">
      <alignment horizontal="center" vertical="center" wrapText="1" readingOrder="1"/>
    </xf>
    <xf numFmtId="9" fontId="7" fillId="0" borderId="26" xfId="0" applyNumberFormat="1" applyFont="1" applyBorder="1" applyAlignment="1">
      <alignment horizontal="center" vertical="center" wrapText="1" readingOrder="1"/>
    </xf>
    <xf numFmtId="0" fontId="4" fillId="0" borderId="29" xfId="0" applyFont="1" applyBorder="1" applyAlignment="1">
      <alignment horizontal="center" vertical="center" wrapText="1" readingOrder="1"/>
    </xf>
    <xf numFmtId="0" fontId="7" fillId="0" borderId="30" xfId="0" applyFont="1" applyBorder="1" applyAlignment="1">
      <alignment horizontal="center" vertical="center" wrapText="1" readingOrder="1"/>
    </xf>
    <xf numFmtId="0" fontId="4" fillId="0" borderId="30" xfId="0" applyFont="1" applyBorder="1" applyAlignment="1">
      <alignment horizontal="center" vertical="center" wrapText="1" readingOrder="1"/>
    </xf>
    <xf numFmtId="0" fontId="7" fillId="0" borderId="33" xfId="0" applyFont="1" applyBorder="1" applyAlignment="1">
      <alignment horizontal="left" wrapText="1" readingOrder="1"/>
    </xf>
    <xf numFmtId="0" fontId="7" fillId="0" borderId="6" xfId="0" applyFont="1" applyBorder="1" applyAlignment="1">
      <alignment horizontal="left" wrapText="1" readingOrder="1"/>
    </xf>
    <xf numFmtId="0" fontId="7" fillId="0" borderId="7" xfId="0" applyFont="1" applyBorder="1" applyAlignment="1">
      <alignment horizontal="left" wrapText="1" readingOrder="1"/>
    </xf>
    <xf numFmtId="0" fontId="3" fillId="0" borderId="10" xfId="0" applyFont="1" applyBorder="1" applyAlignment="1">
      <alignment horizontal="center" vertical="center" wrapText="1" readingOrder="1"/>
    </xf>
    <xf numFmtId="0" fontId="3" fillId="0" borderId="25" xfId="0" applyFont="1" applyBorder="1" applyAlignment="1">
      <alignment horizontal="center" vertical="center" wrapText="1" readingOrder="1"/>
    </xf>
    <xf numFmtId="9" fontId="7" fillId="5" borderId="23" xfId="0" applyNumberFormat="1" applyFont="1" applyFill="1" applyBorder="1" applyAlignment="1">
      <alignment horizontal="center" vertical="center" wrapText="1" readingOrder="1"/>
    </xf>
    <xf numFmtId="9" fontId="7" fillId="5" borderId="26" xfId="0" applyNumberFormat="1" applyFont="1" applyFill="1" applyBorder="1" applyAlignment="1">
      <alignment horizontal="center" vertical="center" wrapText="1" readingOrder="1"/>
    </xf>
    <xf numFmtId="9" fontId="0" fillId="0" borderId="0" xfId="2" applyFont="1"/>
    <xf numFmtId="0" fontId="14" fillId="0" borderId="0" xfId="3"/>
    <xf numFmtId="0" fontId="17" fillId="0" borderId="0" xfId="3" applyFont="1"/>
    <xf numFmtId="0" fontId="18" fillId="7" borderId="37" xfId="3" applyFont="1" applyFill="1" applyBorder="1" applyAlignment="1">
      <alignment vertical="center" wrapText="1"/>
    </xf>
    <xf numFmtId="0" fontId="17" fillId="0" borderId="37" xfId="3" applyFont="1" applyBorder="1" applyAlignment="1">
      <alignment horizontal="center" vertical="center" wrapText="1"/>
    </xf>
    <xf numFmtId="0" fontId="17" fillId="0" borderId="37" xfId="3" applyFont="1" applyBorder="1" applyAlignment="1">
      <alignment vertical="center" wrapText="1"/>
    </xf>
    <xf numFmtId="0" fontId="17" fillId="0" borderId="37" xfId="3" applyFont="1" applyBorder="1" applyAlignment="1">
      <alignment horizontal="left" vertical="center" wrapText="1"/>
    </xf>
    <xf numFmtId="0" fontId="17" fillId="0" borderId="37" xfId="3" applyFont="1" applyBorder="1"/>
    <xf numFmtId="0" fontId="17" fillId="0" borderId="0" xfId="3" applyFont="1" applyAlignment="1">
      <alignment horizontal="left" vertical="center" wrapText="1"/>
    </xf>
    <xf numFmtId="0" fontId="17" fillId="0" borderId="0" xfId="3" applyFont="1" applyAlignment="1">
      <alignment vertical="center" wrapText="1"/>
    </xf>
    <xf numFmtId="0" fontId="19" fillId="0" borderId="37" xfId="3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164" fontId="17" fillId="0" borderId="0" xfId="3" applyNumberFormat="1" applyFont="1" applyAlignment="1">
      <alignment horizontal="right"/>
    </xf>
    <xf numFmtId="43" fontId="0" fillId="0" borderId="0" xfId="0" applyNumberFormat="1"/>
    <xf numFmtId="43" fontId="17" fillId="0" borderId="38" xfId="1" applyFont="1" applyBorder="1" applyAlignment="1">
      <alignment vertical="center"/>
    </xf>
    <xf numFmtId="43" fontId="17" fillId="0" borderId="39" xfId="1" applyFont="1" applyBorder="1" applyAlignment="1">
      <alignment vertical="center"/>
    </xf>
    <xf numFmtId="0" fontId="0" fillId="0" borderId="45" xfId="0" applyBorder="1"/>
    <xf numFmtId="0" fontId="0" fillId="11" borderId="41" xfId="0" applyFill="1" applyBorder="1"/>
    <xf numFmtId="0" fontId="0" fillId="11" borderId="45" xfId="0" applyFill="1" applyBorder="1"/>
    <xf numFmtId="2" fontId="0" fillId="0" borderId="45" xfId="0" applyNumberFormat="1" applyBorder="1"/>
    <xf numFmtId="0" fontId="0" fillId="4" borderId="45" xfId="0" applyFill="1" applyBorder="1"/>
    <xf numFmtId="10" fontId="0" fillId="0" borderId="48" xfId="0" applyNumberFormat="1" applyBorder="1"/>
    <xf numFmtId="0" fontId="0" fillId="0" borderId="48" xfId="0" applyBorder="1" applyAlignment="1">
      <alignment horizontal="right"/>
    </xf>
    <xf numFmtId="0" fontId="0" fillId="0" borderId="0" xfId="0" applyAlignment="1">
      <alignment horizontal="left"/>
    </xf>
    <xf numFmtId="2" fontId="17" fillId="0" borderId="37" xfId="3" applyNumberFormat="1" applyFont="1" applyBorder="1" applyAlignment="1">
      <alignment vertical="center" wrapText="1"/>
    </xf>
    <xf numFmtId="0" fontId="0" fillId="2" borderId="54" xfId="0" applyFill="1" applyBorder="1" applyAlignment="1">
      <alignment horizontal="center" vertical="center"/>
    </xf>
    <xf numFmtId="10" fontId="0" fillId="0" borderId="48" xfId="0" applyNumberFormat="1" applyBorder="1" applyAlignment="1">
      <alignment horizontal="center"/>
    </xf>
    <xf numFmtId="0" fontId="0" fillId="0" borderId="54" xfId="0" applyBorder="1" applyAlignment="1">
      <alignment horizontal="center"/>
    </xf>
    <xf numFmtId="10" fontId="0" fillId="0" borderId="54" xfId="0" applyNumberFormat="1" applyBorder="1" applyAlignment="1">
      <alignment horizontal="center"/>
    </xf>
    <xf numFmtId="43" fontId="0" fillId="0" borderId="47" xfId="0" applyNumberFormat="1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48" xfId="0" applyBorder="1"/>
    <xf numFmtId="0" fontId="0" fillId="0" borderId="48" xfId="0" applyBorder="1" applyAlignment="1">
      <alignment horizontal="center"/>
    </xf>
    <xf numFmtId="0" fontId="0" fillId="0" borderId="54" xfId="0" applyBorder="1"/>
    <xf numFmtId="43" fontId="0" fillId="0" borderId="53" xfId="0" applyNumberFormat="1" applyBorder="1"/>
    <xf numFmtId="0" fontId="0" fillId="10" borderId="0" xfId="0" applyFill="1"/>
    <xf numFmtId="0" fontId="0" fillId="10" borderId="52" xfId="0" applyFill="1" applyBorder="1" applyAlignment="1">
      <alignment horizontal="left"/>
    </xf>
    <xf numFmtId="0" fontId="0" fillId="10" borderId="53" xfId="0" applyFill="1" applyBorder="1"/>
    <xf numFmtId="0" fontId="0" fillId="10" borderId="54" xfId="0" applyFill="1" applyBorder="1" applyAlignment="1">
      <alignment horizontal="right"/>
    </xf>
    <xf numFmtId="0" fontId="0" fillId="0" borderId="49" xfId="0" applyBorder="1"/>
    <xf numFmtId="0" fontId="0" fillId="0" borderId="40" xfId="0" applyBorder="1"/>
    <xf numFmtId="0" fontId="0" fillId="0" borderId="50" xfId="0" applyBorder="1"/>
    <xf numFmtId="0" fontId="0" fillId="0" borderId="46" xfId="0" applyBorder="1"/>
    <xf numFmtId="0" fontId="0" fillId="0" borderId="52" xfId="0" applyBorder="1" applyAlignment="1">
      <alignment horizontal="left"/>
    </xf>
    <xf numFmtId="0" fontId="0" fillId="10" borderId="53" xfId="0" applyFill="1" applyBorder="1" applyAlignment="1">
      <alignment horizontal="left"/>
    </xf>
    <xf numFmtId="0" fontId="0" fillId="10" borderId="50" xfId="0" applyFill="1" applyBorder="1" applyAlignment="1">
      <alignment horizontal="left"/>
    </xf>
    <xf numFmtId="0" fontId="0" fillId="10" borderId="47" xfId="0" applyFill="1" applyBorder="1" applyAlignment="1">
      <alignment horizontal="left"/>
    </xf>
    <xf numFmtId="0" fontId="0" fillId="10" borderId="46" xfId="0" applyFill="1" applyBorder="1"/>
    <xf numFmtId="0" fontId="0" fillId="10" borderId="46" xfId="0" applyFill="1" applyBorder="1" applyAlignment="1">
      <alignment horizontal="left"/>
    </xf>
    <xf numFmtId="0" fontId="0" fillId="10" borderId="51" xfId="0" applyFill="1" applyBorder="1"/>
    <xf numFmtId="0" fontId="12" fillId="10" borderId="55" xfId="0" applyFont="1" applyFill="1" applyBorder="1" applyAlignment="1">
      <alignment horizontal="left" vertical="top" wrapText="1" readingOrder="1"/>
    </xf>
    <xf numFmtId="43" fontId="0" fillId="10" borderId="53" xfId="1" applyFont="1" applyFill="1" applyBorder="1"/>
    <xf numFmtId="0" fontId="0" fillId="11" borderId="52" xfId="0" applyFill="1" applyBorder="1"/>
    <xf numFmtId="0" fontId="0" fillId="11" borderId="54" xfId="0" applyFill="1" applyBorder="1"/>
    <xf numFmtId="0" fontId="0" fillId="11" borderId="44" xfId="0" applyFill="1" applyBorder="1" applyAlignment="1">
      <alignment horizontal="left"/>
    </xf>
    <xf numFmtId="0" fontId="0" fillId="0" borderId="43" xfId="0" applyBorder="1" applyAlignment="1">
      <alignment horizontal="center"/>
    </xf>
    <xf numFmtId="2" fontId="0" fillId="10" borderId="51" xfId="0" applyNumberFormat="1" applyFill="1" applyBorder="1" applyAlignment="1">
      <alignment horizontal="left"/>
    </xf>
    <xf numFmtId="0" fontId="2" fillId="11" borderId="51" xfId="0" applyFont="1" applyFill="1" applyBorder="1"/>
    <xf numFmtId="0" fontId="2" fillId="10" borderId="51" xfId="0" applyFont="1" applyFill="1" applyBorder="1" applyAlignment="1">
      <alignment horizontal="left"/>
    </xf>
    <xf numFmtId="0" fontId="2" fillId="11" borderId="51" xfId="0" applyFont="1" applyFill="1" applyBorder="1" applyAlignment="1">
      <alignment horizontal="left"/>
    </xf>
    <xf numFmtId="0" fontId="0" fillId="11" borderId="52" xfId="0" applyFill="1" applyBorder="1" applyAlignment="1">
      <alignment horizontal="left"/>
    </xf>
    <xf numFmtId="0" fontId="0" fillId="11" borderId="54" xfId="0" applyFill="1" applyBorder="1" applyAlignment="1">
      <alignment horizontal="right"/>
    </xf>
    <xf numFmtId="0" fontId="0" fillId="0" borderId="0" xfId="0" applyAlignment="1">
      <alignment horizontal="center" vertical="center"/>
    </xf>
    <xf numFmtId="43" fontId="0" fillId="10" borderId="52" xfId="1" applyFont="1" applyFill="1" applyBorder="1" applyAlignment="1">
      <alignment horizontal="left"/>
    </xf>
    <xf numFmtId="0" fontId="0" fillId="13" borderId="0" xfId="0" applyFill="1" applyAlignment="1">
      <alignment horizontal="center"/>
    </xf>
    <xf numFmtId="0" fontId="0" fillId="13" borderId="0" xfId="0" applyFill="1"/>
    <xf numFmtId="10" fontId="0" fillId="13" borderId="0" xfId="0" applyNumberFormat="1" applyFill="1"/>
    <xf numFmtId="9" fontId="0" fillId="13" borderId="0" xfId="2" applyFont="1" applyFill="1" applyBorder="1"/>
    <xf numFmtId="0" fontId="0" fillId="13" borderId="0" xfId="0" applyFill="1" applyAlignment="1">
      <alignment horizontal="left"/>
    </xf>
    <xf numFmtId="9" fontId="0" fillId="0" borderId="54" xfId="0" applyNumberFormat="1" applyBorder="1" applyAlignment="1">
      <alignment horizontal="center" vertical="center"/>
    </xf>
    <xf numFmtId="43" fontId="0" fillId="0" borderId="54" xfId="1" applyFont="1" applyBorder="1" applyAlignment="1">
      <alignment horizontal="center" vertical="center"/>
    </xf>
    <xf numFmtId="0" fontId="10" fillId="13" borderId="0" xfId="0" applyFont="1" applyFill="1"/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3" fontId="0" fillId="0" borderId="0" xfId="1" applyFont="1" applyBorder="1" applyAlignment="1">
      <alignment horizontal="center" vertical="center"/>
    </xf>
    <xf numFmtId="0" fontId="21" fillId="14" borderId="54" xfId="0" applyFont="1" applyFill="1" applyBorder="1" applyAlignment="1">
      <alignment horizontal="center" vertical="center" wrapText="1"/>
    </xf>
    <xf numFmtId="0" fontId="21" fillId="14" borderId="54" xfId="0" applyFont="1" applyFill="1" applyBorder="1" applyAlignment="1">
      <alignment horizontal="center" vertical="center"/>
    </xf>
    <xf numFmtId="43" fontId="0" fillId="0" borderId="54" xfId="0" applyNumberFormat="1" applyBorder="1"/>
    <xf numFmtId="43" fontId="0" fillId="0" borderId="48" xfId="0" applyNumberFormat="1" applyBorder="1"/>
    <xf numFmtId="0" fontId="2" fillId="13" borderId="0" xfId="0" applyFont="1" applyFill="1" applyAlignment="1">
      <alignment horizontal="left"/>
    </xf>
    <xf numFmtId="0" fontId="0" fillId="13" borderId="0" xfId="0" applyFill="1" applyAlignment="1">
      <alignment horizontal="right"/>
    </xf>
    <xf numFmtId="0" fontId="0" fillId="11" borderId="54" xfId="0" applyFill="1" applyBorder="1" applyAlignment="1">
      <alignment horizontal="center" vertical="center"/>
    </xf>
    <xf numFmtId="0" fontId="23" fillId="0" borderId="54" xfId="4" applyFont="1" applyBorder="1" applyAlignment="1">
      <alignment horizontal="center" vertical="center" wrapText="1"/>
    </xf>
    <xf numFmtId="0" fontId="24" fillId="0" borderId="0" xfId="4" applyFont="1"/>
    <xf numFmtId="0" fontId="24" fillId="0" borderId="54" xfId="4" applyFont="1" applyBorder="1" applyAlignment="1">
      <alignment horizontal="center" vertical="center"/>
    </xf>
    <xf numFmtId="0" fontId="23" fillId="0" borderId="45" xfId="4" applyFont="1" applyBorder="1" applyAlignment="1">
      <alignment horizontal="center" vertical="center" wrapText="1"/>
    </xf>
    <xf numFmtId="0" fontId="24" fillId="0" borderId="54" xfId="4" applyFont="1" applyBorder="1" applyAlignment="1">
      <alignment vertical="center" wrapText="1"/>
    </xf>
    <xf numFmtId="0" fontId="24" fillId="0" borderId="54" xfId="4" applyFont="1" applyBorder="1" applyAlignment="1">
      <alignment horizontal="center" vertical="center" wrapText="1"/>
    </xf>
    <xf numFmtId="0" fontId="25" fillId="0" borderId="54" xfId="5" applyBorder="1" applyAlignment="1">
      <alignment horizontal="center" vertical="center" wrapText="1"/>
    </xf>
    <xf numFmtId="0" fontId="26" fillId="0" borderId="54" xfId="4" applyFont="1" applyBorder="1" applyAlignment="1">
      <alignment horizontal="center" vertical="center" wrapText="1"/>
    </xf>
    <xf numFmtId="0" fontId="24" fillId="0" borderId="54" xfId="4" quotePrefix="1" applyFont="1" applyBorder="1" applyAlignment="1">
      <alignment vertical="center" wrapText="1"/>
    </xf>
    <xf numFmtId="0" fontId="23" fillId="0" borderId="0" xfId="4" applyFont="1" applyAlignment="1">
      <alignment horizontal="center" vertical="center"/>
    </xf>
    <xf numFmtId="0" fontId="24" fillId="0" borderId="0" xfId="4" applyFont="1" applyAlignment="1">
      <alignment horizontal="center" vertical="center"/>
    </xf>
    <xf numFmtId="0" fontId="21" fillId="0" borderId="54" xfId="4" applyFont="1" applyBorder="1" applyAlignment="1">
      <alignment horizontal="center"/>
    </xf>
    <xf numFmtId="0" fontId="21" fillId="0" borderId="54" xfId="4" applyFont="1" applyBorder="1" applyAlignment="1">
      <alignment horizontal="center" wrapText="1"/>
    </xf>
    <xf numFmtId="0" fontId="22" fillId="0" borderId="0" xfId="4"/>
    <xf numFmtId="0" fontId="22" fillId="0" borderId="54" xfId="4" applyBorder="1" applyAlignment="1">
      <alignment horizontal="left"/>
    </xf>
    <xf numFmtId="0" fontId="22" fillId="0" borderId="54" xfId="4" applyBorder="1" applyAlignment="1">
      <alignment horizontal="left" vertical="center" wrapText="1"/>
    </xf>
    <xf numFmtId="0" fontId="22" fillId="0" borderId="54" xfId="4" applyBorder="1" applyAlignment="1">
      <alignment vertical="center" wrapText="1"/>
    </xf>
    <xf numFmtId="0" fontId="22" fillId="0" borderId="54" xfId="4" applyBorder="1" applyAlignment="1">
      <alignment wrapText="1"/>
    </xf>
    <xf numFmtId="0" fontId="30" fillId="0" borderId="0" xfId="4" applyFont="1"/>
    <xf numFmtId="0" fontId="22" fillId="0" borderId="54" xfId="4" applyBorder="1"/>
    <xf numFmtId="0" fontId="22" fillId="0" borderId="54" xfId="4" applyBorder="1" applyAlignment="1">
      <alignment vertical="center"/>
    </xf>
    <xf numFmtId="0" fontId="22" fillId="0" borderId="0" xfId="4" applyAlignment="1">
      <alignment horizontal="center"/>
    </xf>
    <xf numFmtId="0" fontId="22" fillId="0" borderId="0" xfId="4" applyAlignment="1">
      <alignment wrapText="1"/>
    </xf>
    <xf numFmtId="0" fontId="23" fillId="0" borderId="0" xfId="4" applyFont="1" applyAlignment="1">
      <alignment horizontal="center"/>
    </xf>
    <xf numFmtId="0" fontId="24" fillId="0" borderId="0" xfId="4" applyFont="1" applyAlignment="1">
      <alignment vertical="center" wrapText="1"/>
    </xf>
    <xf numFmtId="43" fontId="24" fillId="0" borderId="0" xfId="6" applyFont="1"/>
    <xf numFmtId="43" fontId="24" fillId="0" borderId="0" xfId="6" applyFont="1" applyAlignment="1">
      <alignment horizontal="left" wrapText="1"/>
    </xf>
    <xf numFmtId="0" fontId="23" fillId="0" borderId="56" xfId="4" applyFont="1" applyBorder="1" applyAlignment="1">
      <alignment horizontal="center" vertical="center" wrapText="1"/>
    </xf>
    <xf numFmtId="43" fontId="23" fillId="0" borderId="57" xfId="6" applyFont="1" applyBorder="1" applyAlignment="1">
      <alignment horizontal="center" vertical="center"/>
    </xf>
    <xf numFmtId="43" fontId="23" fillId="0" borderId="58" xfId="6" applyFont="1" applyBorder="1" applyAlignment="1">
      <alignment horizontal="left" vertical="center" wrapText="1"/>
    </xf>
    <xf numFmtId="0" fontId="23" fillId="0" borderId="59" xfId="4" applyFont="1" applyBorder="1" applyAlignment="1">
      <alignment vertical="center" wrapText="1"/>
    </xf>
    <xf numFmtId="43" fontId="24" fillId="0" borderId="54" xfId="6" applyFont="1" applyBorder="1" applyAlignment="1">
      <alignment horizontal="center"/>
    </xf>
    <xf numFmtId="0" fontId="24" fillId="0" borderId="59" xfId="4" applyFont="1" applyBorder="1" applyAlignment="1">
      <alignment horizontal="right" vertical="center" wrapText="1"/>
    </xf>
    <xf numFmtId="43" fontId="24" fillId="0" borderId="60" xfId="6" applyFont="1" applyBorder="1" applyAlignment="1">
      <alignment horizontal="left" wrapText="1"/>
    </xf>
    <xf numFmtId="0" fontId="24" fillId="0" borderId="61" xfId="4" applyFont="1" applyBorder="1" applyAlignment="1">
      <alignment horizontal="right" vertical="center" wrapText="1"/>
    </xf>
    <xf numFmtId="43" fontId="24" fillId="0" borderId="62" xfId="6" applyFont="1" applyBorder="1" applyAlignment="1">
      <alignment horizontal="center" wrapText="1"/>
    </xf>
    <xf numFmtId="43" fontId="24" fillId="0" borderId="63" xfId="6" applyFont="1" applyBorder="1" applyAlignment="1">
      <alignment horizontal="left" wrapText="1"/>
    </xf>
    <xf numFmtId="0" fontId="23" fillId="0" borderId="0" xfId="4" applyFont="1" applyAlignment="1">
      <alignment vertical="center" wrapText="1"/>
    </xf>
    <xf numFmtId="43" fontId="24" fillId="0" borderId="0" xfId="6" applyFont="1" applyBorder="1"/>
    <xf numFmtId="43" fontId="24" fillId="0" borderId="0" xfId="6" applyFont="1" applyBorder="1" applyAlignment="1">
      <alignment horizontal="left" wrapText="1"/>
    </xf>
    <xf numFmtId="0" fontId="23" fillId="0" borderId="56" xfId="4" applyFont="1" applyBorder="1" applyAlignment="1">
      <alignment vertical="center" wrapText="1"/>
    </xf>
    <xf numFmtId="43" fontId="24" fillId="0" borderId="57" xfId="6" applyFont="1" applyBorder="1"/>
    <xf numFmtId="43" fontId="24" fillId="0" borderId="58" xfId="6" applyFont="1" applyBorder="1" applyAlignment="1">
      <alignment horizontal="left" wrapText="1"/>
    </xf>
    <xf numFmtId="0" fontId="31" fillId="0" borderId="64" xfId="4" applyFont="1" applyBorder="1" applyAlignment="1">
      <alignment vertical="center" wrapText="1"/>
    </xf>
    <xf numFmtId="43" fontId="24" fillId="0" borderId="48" xfId="6" applyFont="1" applyBorder="1"/>
    <xf numFmtId="43" fontId="24" fillId="0" borderId="65" xfId="6" applyFont="1" applyBorder="1" applyAlignment="1">
      <alignment horizontal="left" wrapText="1"/>
    </xf>
    <xf numFmtId="0" fontId="24" fillId="13" borderId="59" xfId="4" applyFont="1" applyFill="1" applyBorder="1" applyAlignment="1">
      <alignment horizontal="right" vertical="center" wrapText="1"/>
    </xf>
    <xf numFmtId="43" fontId="24" fillId="13" borderId="54" xfId="6" applyFont="1" applyFill="1" applyBorder="1"/>
    <xf numFmtId="43" fontId="24" fillId="13" borderId="60" xfId="6" applyFont="1" applyFill="1" applyBorder="1" applyAlignment="1">
      <alignment horizontal="left" wrapText="1"/>
    </xf>
    <xf numFmtId="43" fontId="24" fillId="13" borderId="54" xfId="6" applyFont="1" applyFill="1" applyBorder="1" applyAlignment="1">
      <alignment horizontal="center" vertical="center" wrapText="1"/>
    </xf>
    <xf numFmtId="43" fontId="24" fillId="13" borderId="54" xfId="6" applyFont="1" applyFill="1" applyBorder="1" applyAlignment="1">
      <alignment vertical="center"/>
    </xf>
    <xf numFmtId="43" fontId="24" fillId="13" borderId="60" xfId="6" applyFont="1" applyFill="1" applyBorder="1" applyAlignment="1">
      <alignment horizontal="left" vertical="center" wrapText="1"/>
    </xf>
    <xf numFmtId="0" fontId="24" fillId="0" borderId="0" xfId="4" applyFont="1" applyAlignment="1">
      <alignment vertical="center"/>
    </xf>
    <xf numFmtId="43" fontId="24" fillId="0" borderId="54" xfId="6" applyFont="1" applyBorder="1"/>
    <xf numFmtId="0" fontId="24" fillId="13" borderId="64" xfId="4" applyFont="1" applyFill="1" applyBorder="1" applyAlignment="1">
      <alignment horizontal="right" vertical="center" wrapText="1"/>
    </xf>
    <xf numFmtId="0" fontId="24" fillId="0" borderId="64" xfId="4" applyFont="1" applyBorder="1" applyAlignment="1">
      <alignment horizontal="right" vertical="center" wrapText="1"/>
    </xf>
    <xf numFmtId="0" fontId="31" fillId="13" borderId="59" xfId="4" applyFont="1" applyFill="1" applyBorder="1" applyAlignment="1">
      <alignment horizontal="left" vertical="center" wrapText="1"/>
    </xf>
    <xf numFmtId="0" fontId="23" fillId="13" borderId="59" xfId="4" applyFont="1" applyFill="1" applyBorder="1" applyAlignment="1">
      <alignment horizontal="right" vertical="center" wrapText="1"/>
    </xf>
    <xf numFmtId="0" fontId="24" fillId="13" borderId="66" xfId="4" applyFont="1" applyFill="1" applyBorder="1" applyAlignment="1">
      <alignment horizontal="right" vertical="center" wrapText="1"/>
    </xf>
    <xf numFmtId="43" fontId="24" fillId="13" borderId="62" xfId="6" applyFont="1" applyFill="1" applyBorder="1"/>
    <xf numFmtId="43" fontId="24" fillId="13" borderId="63" xfId="6" applyFont="1" applyFill="1" applyBorder="1" applyAlignment="1">
      <alignment horizontal="left" wrapText="1"/>
    </xf>
    <xf numFmtId="0" fontId="24" fillId="0" borderId="0" xfId="4" applyFont="1" applyAlignment="1">
      <alignment horizontal="right" vertical="center" wrapText="1"/>
    </xf>
    <xf numFmtId="43" fontId="24" fillId="0" borderId="54" xfId="6" applyFont="1" applyBorder="1" applyAlignment="1">
      <alignment wrapText="1"/>
    </xf>
    <xf numFmtId="0" fontId="23" fillId="0" borderId="59" xfId="4" applyFont="1" applyBorder="1" applyAlignment="1">
      <alignment horizontal="left" vertical="center" wrapText="1"/>
    </xf>
    <xf numFmtId="0" fontId="32" fillId="0" borderId="59" xfId="4" applyFont="1" applyBorder="1" applyAlignment="1">
      <alignment horizontal="right" vertical="center" wrapText="1"/>
    </xf>
    <xf numFmtId="0" fontId="24" fillId="0" borderId="54" xfId="4" applyFont="1" applyBorder="1" applyAlignment="1">
      <alignment horizontal="right" vertical="center" wrapText="1"/>
    </xf>
    <xf numFmtId="43" fontId="32" fillId="0" borderId="59" xfId="4" applyNumberFormat="1" applyFont="1" applyBorder="1" applyAlignment="1">
      <alignment horizontal="right" vertical="center" wrapText="1"/>
    </xf>
    <xf numFmtId="0" fontId="27" fillId="0" borderId="59" xfId="4" applyFont="1" applyBorder="1" applyAlignment="1">
      <alignment horizontal="left" vertical="center" wrapText="1"/>
    </xf>
    <xf numFmtId="43" fontId="24" fillId="0" borderId="62" xfId="6" applyFont="1" applyBorder="1"/>
    <xf numFmtId="0" fontId="33" fillId="0" borderId="59" xfId="4" applyFont="1" applyBorder="1" applyAlignment="1">
      <alignment horizontal="right" vertical="center" wrapText="1"/>
    </xf>
    <xf numFmtId="43" fontId="24" fillId="0" borderId="41" xfId="6" applyFont="1" applyBorder="1" applyAlignment="1">
      <alignment wrapText="1"/>
    </xf>
    <xf numFmtId="43" fontId="24" fillId="0" borderId="67" xfId="6" applyFont="1" applyBorder="1" applyAlignment="1">
      <alignment horizontal="left" wrapText="1"/>
    </xf>
    <xf numFmtId="43" fontId="24" fillId="0" borderId="62" xfId="6" applyFont="1" applyBorder="1" applyAlignment="1">
      <alignment wrapText="1"/>
    </xf>
    <xf numFmtId="43" fontId="24" fillId="0" borderId="41" xfId="6" applyFont="1" applyBorder="1"/>
    <xf numFmtId="43" fontId="24" fillId="0" borderId="41" xfId="6" applyFont="1" applyBorder="1" applyAlignment="1">
      <alignment horizontal="left" wrapText="1"/>
    </xf>
    <xf numFmtId="0" fontId="23" fillId="0" borderId="56" xfId="4" applyFont="1" applyBorder="1" applyAlignment="1">
      <alignment vertical="center"/>
    </xf>
    <xf numFmtId="43" fontId="24" fillId="0" borderId="68" xfId="6" applyFont="1" applyBorder="1" applyAlignment="1">
      <alignment horizontal="left" wrapText="1"/>
    </xf>
    <xf numFmtId="0" fontId="24" fillId="0" borderId="0" xfId="4" applyFont="1" applyAlignment="1">
      <alignment horizontal="left"/>
    </xf>
    <xf numFmtId="0" fontId="23" fillId="0" borderId="41" xfId="4" applyFont="1" applyBorder="1" applyAlignment="1">
      <alignment vertical="center" wrapText="1"/>
    </xf>
    <xf numFmtId="0" fontId="24" fillId="0" borderId="56" xfId="4" applyFont="1" applyBorder="1" applyAlignment="1">
      <alignment horizontal="right" vertical="center" wrapText="1"/>
    </xf>
    <xf numFmtId="0" fontId="23" fillId="0" borderId="41" xfId="4" applyFont="1" applyBorder="1" applyAlignment="1">
      <alignment horizontal="center" vertical="center" wrapText="1"/>
    </xf>
    <xf numFmtId="0" fontId="23" fillId="0" borderId="45" xfId="4" applyFont="1" applyBorder="1" applyAlignment="1">
      <alignment horizontal="center" vertical="center" wrapText="1"/>
    </xf>
    <xf numFmtId="0" fontId="23" fillId="0" borderId="51" xfId="4" applyFont="1" applyBorder="1" applyAlignment="1">
      <alignment horizontal="left" vertical="center" wrapText="1"/>
    </xf>
    <xf numFmtId="0" fontId="23" fillId="0" borderId="53" xfId="4" applyFont="1" applyBorder="1" applyAlignment="1">
      <alignment horizontal="left" vertical="center" wrapText="1"/>
    </xf>
    <xf numFmtId="0" fontId="28" fillId="0" borderId="41" xfId="4" applyFont="1" applyBorder="1" applyAlignment="1">
      <alignment horizontal="center" vertical="center" wrapText="1"/>
    </xf>
    <xf numFmtId="0" fontId="28" fillId="0" borderId="45" xfId="4" applyFont="1" applyBorder="1" applyAlignment="1">
      <alignment horizontal="center" vertical="center" wrapText="1"/>
    </xf>
    <xf numFmtId="0" fontId="28" fillId="0" borderId="48" xfId="4" applyFont="1" applyBorder="1" applyAlignment="1">
      <alignment horizontal="center" vertical="center" wrapText="1"/>
    </xf>
    <xf numFmtId="0" fontId="24" fillId="0" borderId="41" xfId="4" applyFont="1" applyBorder="1" applyAlignment="1">
      <alignment horizontal="center" vertical="center" wrapText="1"/>
    </xf>
    <xf numFmtId="0" fontId="24" fillId="0" borderId="45" xfId="4" applyFont="1" applyBorder="1" applyAlignment="1">
      <alignment horizontal="center" vertical="center" wrapText="1"/>
    </xf>
    <xf numFmtId="0" fontId="24" fillId="0" borderId="48" xfId="4" applyFont="1" applyBorder="1" applyAlignment="1">
      <alignment horizontal="center" vertical="center" wrapText="1"/>
    </xf>
    <xf numFmtId="0" fontId="23" fillId="0" borderId="48" xfId="4" applyFont="1" applyBorder="1" applyAlignment="1">
      <alignment horizontal="center" vertical="center" wrapText="1"/>
    </xf>
    <xf numFmtId="0" fontId="23" fillId="0" borderId="51" xfId="4" applyFont="1" applyBorder="1" applyAlignment="1">
      <alignment horizontal="center" vertical="center" wrapText="1"/>
    </xf>
    <xf numFmtId="0" fontId="23" fillId="0" borderId="52" xfId="4" applyFont="1" applyBorder="1" applyAlignment="1">
      <alignment horizontal="center" vertical="center" wrapText="1"/>
    </xf>
    <xf numFmtId="0" fontId="23" fillId="0" borderId="53" xfId="4" applyFont="1" applyBorder="1" applyAlignment="1">
      <alignment horizontal="center" vertical="center" wrapText="1"/>
    </xf>
    <xf numFmtId="0" fontId="22" fillId="0" borderId="41" xfId="4" applyBorder="1" applyAlignment="1">
      <alignment horizontal="center" vertical="center"/>
    </xf>
    <xf numFmtId="0" fontId="22" fillId="0" borderId="45" xfId="4" applyBorder="1" applyAlignment="1">
      <alignment horizontal="center" vertical="center"/>
    </xf>
    <xf numFmtId="0" fontId="22" fillId="0" borderId="48" xfId="4" applyBorder="1" applyAlignment="1">
      <alignment horizontal="center" vertical="center"/>
    </xf>
    <xf numFmtId="0" fontId="22" fillId="0" borderId="41" xfId="4" applyBorder="1" applyAlignment="1">
      <alignment horizontal="left" vertical="center"/>
    </xf>
    <xf numFmtId="0" fontId="22" fillId="0" borderId="45" xfId="4" applyBorder="1" applyAlignment="1">
      <alignment horizontal="left" vertical="center"/>
    </xf>
    <xf numFmtId="0" fontId="22" fillId="0" borderId="48" xfId="4" applyBorder="1" applyAlignment="1">
      <alignment horizontal="left" vertical="center"/>
    </xf>
    <xf numFmtId="0" fontId="21" fillId="15" borderId="51" xfId="4" applyFont="1" applyFill="1" applyBorder="1" applyAlignment="1">
      <alignment horizontal="center"/>
    </xf>
    <xf numFmtId="0" fontId="21" fillId="15" borderId="52" xfId="4" applyFont="1" applyFill="1" applyBorder="1" applyAlignment="1">
      <alignment horizontal="center"/>
    </xf>
    <xf numFmtId="0" fontId="21" fillId="15" borderId="53" xfId="4" applyFont="1" applyFill="1" applyBorder="1" applyAlignment="1">
      <alignment horizontal="center"/>
    </xf>
    <xf numFmtId="0" fontId="22" fillId="0" borderId="41" xfId="4" applyBorder="1" applyAlignment="1">
      <alignment vertical="center"/>
    </xf>
    <xf numFmtId="0" fontId="22" fillId="0" borderId="45" xfId="4" applyBorder="1" applyAlignment="1">
      <alignment vertical="center"/>
    </xf>
    <xf numFmtId="0" fontId="22" fillId="0" borderId="48" xfId="4" applyBorder="1" applyAlignment="1">
      <alignment vertical="center"/>
    </xf>
    <xf numFmtId="0" fontId="2" fillId="11" borderId="42" xfId="0" applyFont="1" applyFill="1" applyBorder="1" applyAlignment="1">
      <alignment horizontal="center"/>
    </xf>
    <xf numFmtId="0" fontId="2" fillId="11" borderId="44" xfId="0" applyFont="1" applyFill="1" applyBorder="1" applyAlignment="1">
      <alignment horizontal="center"/>
    </xf>
    <xf numFmtId="0" fontId="0" fillId="11" borderId="51" xfId="0" applyFill="1" applyBorder="1" applyAlignment="1">
      <alignment horizontal="center"/>
    </xf>
    <xf numFmtId="0" fontId="0" fillId="11" borderId="52" xfId="0" applyFill="1" applyBorder="1" applyAlignment="1">
      <alignment horizontal="center"/>
    </xf>
    <xf numFmtId="0" fontId="0" fillId="11" borderId="53" xfId="0" applyFill="1" applyBorder="1" applyAlignment="1">
      <alignment horizontal="center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10" borderId="51" xfId="0" applyFill="1" applyBorder="1" applyAlignment="1">
      <alignment horizontal="left"/>
    </xf>
    <xf numFmtId="0" fontId="0" fillId="10" borderId="52" xfId="0" applyFill="1" applyBorder="1" applyAlignment="1">
      <alignment horizontal="left"/>
    </xf>
    <xf numFmtId="0" fontId="0" fillId="10" borderId="50" xfId="0" applyFill="1" applyBorder="1" applyAlignment="1">
      <alignment horizontal="left"/>
    </xf>
    <xf numFmtId="0" fontId="0" fillId="10" borderId="47" xfId="0" applyFill="1" applyBorder="1" applyAlignment="1">
      <alignment horizontal="left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11" borderId="51" xfId="0" applyFont="1" applyFill="1" applyBorder="1" applyAlignment="1">
      <alignment horizontal="center"/>
    </xf>
    <xf numFmtId="0" fontId="2" fillId="11" borderId="52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43" fontId="0" fillId="0" borderId="0" xfId="1" applyFont="1" applyAlignment="1">
      <alignment horizont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13" borderId="0" xfId="0" applyFill="1" applyAlignment="1">
      <alignment horizontal="center"/>
    </xf>
    <xf numFmtId="0" fontId="0" fillId="0" borderId="4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10" borderId="51" xfId="0" applyFill="1" applyBorder="1" applyAlignment="1">
      <alignment horizontal="center"/>
    </xf>
    <xf numFmtId="0" fontId="0" fillId="10" borderId="52" xfId="0" applyFill="1" applyBorder="1" applyAlignment="1">
      <alignment horizontal="center"/>
    </xf>
    <xf numFmtId="0" fontId="0" fillId="10" borderId="53" xfId="0" applyFill="1" applyBorder="1" applyAlignment="1">
      <alignment horizontal="center"/>
    </xf>
    <xf numFmtId="43" fontId="0" fillId="2" borderId="51" xfId="1" applyFont="1" applyFill="1" applyBorder="1" applyAlignment="1">
      <alignment horizontal="center"/>
    </xf>
    <xf numFmtId="43" fontId="0" fillId="2" borderId="52" xfId="1" applyFont="1" applyFill="1" applyBorder="1" applyAlignment="1">
      <alignment horizontal="center"/>
    </xf>
    <xf numFmtId="0" fontId="0" fillId="9" borderId="52" xfId="0" applyFill="1" applyBorder="1" applyAlignment="1">
      <alignment horizontal="center"/>
    </xf>
    <xf numFmtId="0" fontId="0" fillId="9" borderId="53" xfId="0" applyFill="1" applyBorder="1" applyAlignment="1">
      <alignment horizontal="center"/>
    </xf>
    <xf numFmtId="0" fontId="10" fillId="8" borderId="51" xfId="0" applyFont="1" applyFill="1" applyBorder="1" applyAlignment="1">
      <alignment horizontal="center"/>
    </xf>
    <xf numFmtId="0" fontId="10" fillId="8" borderId="52" xfId="0" applyFont="1" applyFill="1" applyBorder="1" applyAlignment="1">
      <alignment horizontal="center"/>
    </xf>
    <xf numFmtId="0" fontId="10" fillId="8" borderId="53" xfId="0" applyFont="1" applyFill="1" applyBorder="1" applyAlignment="1">
      <alignment horizontal="center"/>
    </xf>
    <xf numFmtId="0" fontId="0" fillId="12" borderId="47" xfId="0" applyFill="1" applyBorder="1" applyAlignment="1">
      <alignment horizontal="center" vertical="center"/>
    </xf>
    <xf numFmtId="0" fontId="0" fillId="12" borderId="46" xfId="0" applyFill="1" applyBorder="1" applyAlignment="1">
      <alignment horizontal="center" vertical="center"/>
    </xf>
    <xf numFmtId="0" fontId="10" fillId="8" borderId="47" xfId="0" applyFont="1" applyFill="1" applyBorder="1" applyAlignment="1">
      <alignment horizontal="center"/>
    </xf>
    <xf numFmtId="43" fontId="0" fillId="0" borderId="51" xfId="0" applyNumberFormat="1" applyBorder="1" applyAlignment="1">
      <alignment horizontal="center"/>
    </xf>
    <xf numFmtId="2" fontId="0" fillId="0" borderId="51" xfId="0" applyNumberFormat="1" applyBorder="1" applyAlignment="1">
      <alignment horizontal="right"/>
    </xf>
    <xf numFmtId="2" fontId="0" fillId="0" borderId="53" xfId="0" applyNumberFormat="1" applyBorder="1" applyAlignment="1">
      <alignment horizontal="right"/>
    </xf>
    <xf numFmtId="2" fontId="0" fillId="0" borderId="47" xfId="0" applyNumberFormat="1" applyBorder="1" applyAlignment="1">
      <alignment horizontal="right"/>
    </xf>
    <xf numFmtId="2" fontId="0" fillId="0" borderId="46" xfId="0" applyNumberFormat="1" applyBorder="1" applyAlignment="1">
      <alignment horizontal="right"/>
    </xf>
    <xf numFmtId="0" fontId="0" fillId="0" borderId="49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40" xfId="0" applyBorder="1" applyAlignment="1">
      <alignment horizontal="right"/>
    </xf>
    <xf numFmtId="0" fontId="0" fillId="0" borderId="50" xfId="0" applyBorder="1" applyAlignment="1">
      <alignment horizontal="right"/>
    </xf>
    <xf numFmtId="0" fontId="0" fillId="0" borderId="47" xfId="0" applyBorder="1" applyAlignment="1">
      <alignment horizontal="right"/>
    </xf>
    <xf numFmtId="0" fontId="0" fillId="0" borderId="46" xfId="0" applyBorder="1" applyAlignment="1">
      <alignment horizontal="right"/>
    </xf>
    <xf numFmtId="0" fontId="0" fillId="4" borderId="49" xfId="0" applyFill="1" applyBorder="1" applyAlignment="1">
      <alignment horizontal="right" vertical="center"/>
    </xf>
    <xf numFmtId="0" fontId="0" fillId="4" borderId="0" xfId="0" applyFill="1" applyAlignment="1">
      <alignment horizontal="right" vertical="center"/>
    </xf>
    <xf numFmtId="0" fontId="0" fillId="4" borderId="40" xfId="0" applyFill="1" applyBorder="1" applyAlignment="1">
      <alignment horizontal="right" vertical="center"/>
    </xf>
    <xf numFmtId="0" fontId="11" fillId="8" borderId="51" xfId="0" applyFont="1" applyFill="1" applyBorder="1" applyAlignment="1">
      <alignment horizontal="center"/>
    </xf>
    <xf numFmtId="0" fontId="11" fillId="8" borderId="52" xfId="0" applyFont="1" applyFill="1" applyBorder="1" applyAlignment="1">
      <alignment horizontal="center"/>
    </xf>
    <xf numFmtId="0" fontId="11" fillId="8" borderId="53" xfId="0" applyFont="1" applyFill="1" applyBorder="1" applyAlignment="1">
      <alignment horizontal="center"/>
    </xf>
    <xf numFmtId="0" fontId="0" fillId="11" borderId="42" xfId="0" applyFill="1" applyBorder="1" applyAlignment="1">
      <alignment horizontal="right"/>
    </xf>
    <xf numFmtId="0" fontId="0" fillId="11" borderId="43" xfId="0" applyFill="1" applyBorder="1" applyAlignment="1">
      <alignment horizontal="right"/>
    </xf>
    <xf numFmtId="0" fontId="0" fillId="11" borderId="44" xfId="0" applyFill="1" applyBorder="1" applyAlignment="1">
      <alignment horizontal="right"/>
    </xf>
    <xf numFmtId="0" fontId="0" fillId="11" borderId="49" xfId="0" applyFill="1" applyBorder="1" applyAlignment="1">
      <alignment horizontal="right"/>
    </xf>
    <xf numFmtId="0" fontId="0" fillId="11" borderId="0" xfId="0" applyFill="1" applyAlignment="1">
      <alignment horizontal="right"/>
    </xf>
    <xf numFmtId="0" fontId="0" fillId="11" borderId="40" xfId="0" applyFill="1" applyBorder="1" applyAlignment="1">
      <alignment horizontal="right"/>
    </xf>
    <xf numFmtId="0" fontId="15" fillId="6" borderId="34" xfId="3" applyFont="1" applyFill="1" applyBorder="1" applyAlignment="1">
      <alignment horizontal="center"/>
    </xf>
    <xf numFmtId="0" fontId="16" fillId="0" borderId="35" xfId="3" applyFont="1" applyBorder="1"/>
    <xf numFmtId="0" fontId="18" fillId="0" borderId="36" xfId="3" applyFont="1" applyBorder="1" applyAlignment="1">
      <alignment horizontal="left"/>
    </xf>
    <xf numFmtId="0" fontId="16" fillId="0" borderId="36" xfId="3" applyFont="1" applyBorder="1"/>
    <xf numFmtId="9" fontId="7" fillId="0" borderId="10" xfId="0" applyNumberFormat="1" applyFont="1" applyBorder="1" applyAlignment="1">
      <alignment horizontal="center" vertical="center" wrapText="1" readingOrder="1"/>
    </xf>
    <xf numFmtId="9" fontId="7" fillId="0" borderId="25" xfId="0" applyNumberFormat="1" applyFont="1" applyBorder="1" applyAlignment="1">
      <alignment horizontal="center" vertical="center" wrapText="1" readingOrder="1"/>
    </xf>
    <xf numFmtId="9" fontId="7" fillId="0" borderId="11" xfId="0" applyNumberFormat="1" applyFont="1" applyBorder="1" applyAlignment="1">
      <alignment horizontal="center" vertical="center" wrapText="1" readingOrder="1"/>
    </xf>
    <xf numFmtId="9" fontId="7" fillId="0" borderId="28" xfId="0" applyNumberFormat="1" applyFont="1" applyBorder="1" applyAlignment="1">
      <alignment horizontal="center" vertical="center" wrapText="1" readingOrder="1"/>
    </xf>
    <xf numFmtId="0" fontId="4" fillId="0" borderId="9" xfId="0" applyFont="1" applyBorder="1" applyAlignment="1">
      <alignment horizontal="center" vertical="center" wrapText="1" readingOrder="1"/>
    </xf>
    <xf numFmtId="0" fontId="4" fillId="0" borderId="22" xfId="0" applyFont="1" applyBorder="1" applyAlignment="1">
      <alignment horizontal="center" vertical="center" wrapText="1" readingOrder="1"/>
    </xf>
    <xf numFmtId="0" fontId="7" fillId="0" borderId="10" xfId="0" applyFont="1" applyBorder="1" applyAlignment="1">
      <alignment horizontal="left" vertical="center" wrapText="1" readingOrder="1"/>
    </xf>
    <xf numFmtId="0" fontId="7" fillId="0" borderId="25" xfId="0" applyFont="1" applyBorder="1" applyAlignment="1">
      <alignment horizontal="left" vertical="center" wrapText="1" readingOrder="1"/>
    </xf>
    <xf numFmtId="0" fontId="4" fillId="0" borderId="10" xfId="0" applyFont="1" applyBorder="1" applyAlignment="1">
      <alignment horizontal="center" vertical="center" wrapText="1" readingOrder="1"/>
    </xf>
    <xf numFmtId="0" fontId="4" fillId="0" borderId="25" xfId="0" applyFont="1" applyBorder="1" applyAlignment="1">
      <alignment horizontal="center" vertical="center" wrapText="1" readingOrder="1"/>
    </xf>
    <xf numFmtId="0" fontId="6" fillId="0" borderId="11" xfId="0" applyFont="1" applyBorder="1" applyAlignment="1">
      <alignment horizontal="center" vertical="center" wrapText="1" readingOrder="1"/>
    </xf>
    <xf numFmtId="0" fontId="6" fillId="0" borderId="28" xfId="0" applyFont="1" applyBorder="1" applyAlignment="1">
      <alignment horizontal="center" vertical="center" wrapText="1" readingOrder="1"/>
    </xf>
    <xf numFmtId="0" fontId="6" fillId="0" borderId="2" xfId="0" applyFont="1" applyBorder="1" applyAlignment="1">
      <alignment horizontal="center" vertical="center" wrapText="1" readingOrder="1"/>
    </xf>
    <xf numFmtId="0" fontId="6" fillId="0" borderId="19" xfId="0" applyFont="1" applyBorder="1" applyAlignment="1">
      <alignment horizontal="center" vertical="center" wrapText="1" readingOrder="1"/>
    </xf>
    <xf numFmtId="9" fontId="6" fillId="0" borderId="2" xfId="0" applyNumberFormat="1" applyFont="1" applyBorder="1" applyAlignment="1">
      <alignment horizontal="center" vertical="center" wrapText="1" readingOrder="1"/>
    </xf>
    <xf numFmtId="9" fontId="6" fillId="0" borderId="19" xfId="0" applyNumberFormat="1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0" fontId="6" fillId="0" borderId="22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center" vertical="center" wrapText="1" readingOrder="1"/>
    </xf>
    <xf numFmtId="0" fontId="6" fillId="0" borderId="25" xfId="0" applyFont="1" applyBorder="1" applyAlignment="1">
      <alignment horizontal="center" vertical="center" wrapText="1" readingOrder="1"/>
    </xf>
    <xf numFmtId="0" fontId="7" fillId="0" borderId="24" xfId="0" applyFont="1" applyBorder="1" applyAlignment="1">
      <alignment horizontal="center" vertical="center" wrapText="1" readingOrder="1"/>
    </xf>
    <xf numFmtId="0" fontId="7" fillId="0" borderId="25" xfId="0" applyFont="1" applyBorder="1" applyAlignment="1">
      <alignment horizontal="center" vertical="center" wrapText="1" readingOrder="1"/>
    </xf>
    <xf numFmtId="0" fontId="7" fillId="0" borderId="27" xfId="0" applyFont="1" applyBorder="1" applyAlignment="1">
      <alignment horizontal="center" vertical="center" wrapText="1" readingOrder="1"/>
    </xf>
    <xf numFmtId="0" fontId="7" fillId="0" borderId="28" xfId="0" applyFont="1" applyBorder="1" applyAlignment="1">
      <alignment horizontal="center" vertical="center" wrapText="1" readingOrder="1"/>
    </xf>
    <xf numFmtId="0" fontId="7" fillId="0" borderId="8" xfId="0" applyFont="1" applyBorder="1" applyAlignment="1">
      <alignment horizontal="center" vertical="center" wrapText="1" readingOrder="1"/>
    </xf>
    <xf numFmtId="0" fontId="7" fillId="0" borderId="19" xfId="0" applyFont="1" applyBorder="1" applyAlignment="1">
      <alignment horizontal="center" vertical="center" wrapText="1" readingOrder="1"/>
    </xf>
    <xf numFmtId="0" fontId="8" fillId="0" borderId="21" xfId="0" applyFont="1" applyBorder="1" applyAlignment="1">
      <alignment horizontal="center" vertical="center" wrapText="1" readingOrder="1"/>
    </xf>
    <xf numFmtId="0" fontId="8" fillId="0" borderId="22" xfId="0" applyFont="1" applyBorder="1" applyAlignment="1">
      <alignment horizontal="center" vertical="center" wrapText="1" readingOrder="1"/>
    </xf>
    <xf numFmtId="0" fontId="8" fillId="0" borderId="24" xfId="0" applyFont="1" applyBorder="1" applyAlignment="1">
      <alignment horizontal="center" vertical="center" wrapText="1" readingOrder="1"/>
    </xf>
    <xf numFmtId="0" fontId="8" fillId="0" borderId="25" xfId="0" applyFont="1" applyBorder="1" applyAlignment="1">
      <alignment horizontal="center" vertical="center" wrapText="1" readingOrder="1"/>
    </xf>
    <xf numFmtId="0" fontId="8" fillId="0" borderId="27" xfId="0" applyFont="1" applyBorder="1" applyAlignment="1">
      <alignment horizontal="center" vertical="center" wrapText="1" readingOrder="1"/>
    </xf>
    <xf numFmtId="0" fontId="8" fillId="0" borderId="28" xfId="0" applyFont="1" applyBorder="1" applyAlignment="1">
      <alignment horizontal="center" vertical="center" wrapText="1" readingOrder="1"/>
    </xf>
    <xf numFmtId="0" fontId="9" fillId="0" borderId="21" xfId="0" applyFont="1" applyBorder="1" applyAlignment="1">
      <alignment horizontal="center" vertical="center" wrapText="1" readingOrder="1"/>
    </xf>
    <xf numFmtId="0" fontId="9" fillId="0" borderId="22" xfId="0" applyFont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center" vertical="center" wrapText="1" readingOrder="1"/>
    </xf>
    <xf numFmtId="0" fontId="3" fillId="3" borderId="3" xfId="0" applyFont="1" applyFill="1" applyBorder="1" applyAlignment="1">
      <alignment horizontal="center" vertical="center" wrapText="1" readingOrder="1"/>
    </xf>
    <xf numFmtId="0" fontId="3" fillId="3" borderId="4" xfId="0" applyFont="1" applyFill="1" applyBorder="1" applyAlignment="1">
      <alignment horizontal="center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  <xf numFmtId="0" fontId="3" fillId="3" borderId="6" xfId="0" applyFont="1" applyFill="1" applyBorder="1" applyAlignment="1">
      <alignment horizontal="center" vertical="center" wrapText="1" readingOrder="1"/>
    </xf>
    <xf numFmtId="0" fontId="3" fillId="3" borderId="7" xfId="0" applyFont="1" applyFill="1" applyBorder="1" applyAlignment="1">
      <alignment horizontal="center" vertical="center" wrapText="1" readingOrder="1"/>
    </xf>
    <xf numFmtId="0" fontId="3" fillId="3" borderId="9" xfId="0" applyFont="1" applyFill="1" applyBorder="1" applyAlignment="1">
      <alignment horizontal="center" vertical="center" wrapText="1" readingOrder="1"/>
    </xf>
    <xf numFmtId="0" fontId="3" fillId="3" borderId="13" xfId="0" applyFont="1" applyFill="1" applyBorder="1" applyAlignment="1">
      <alignment horizontal="center" vertical="center" wrapText="1" readingOrder="1"/>
    </xf>
    <xf numFmtId="0" fontId="3" fillId="3" borderId="14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5" fillId="3" borderId="18" xfId="0" applyFont="1" applyFill="1" applyBorder="1" applyAlignment="1">
      <alignment horizontal="center" vertical="center" wrapText="1" readingOrder="1"/>
    </xf>
    <xf numFmtId="0" fontId="5" fillId="3" borderId="17" xfId="0" applyFont="1" applyFill="1" applyBorder="1" applyAlignment="1">
      <alignment horizontal="center" vertical="center" wrapText="1" readingOrder="1"/>
    </xf>
  </cellXfs>
  <cellStyles count="7">
    <cellStyle name="Comma" xfId="1" builtinId="3"/>
    <cellStyle name="Comma 2" xfId="6" xr:uid="{502207AE-DE96-4290-A9E2-A2B6CB84F527}"/>
    <cellStyle name="Hyperlink 2" xfId="5" xr:uid="{7843209D-7CEF-46FF-8480-734861E18C3E}"/>
    <cellStyle name="Normal" xfId="0" builtinId="0"/>
    <cellStyle name="Normal 2" xfId="3" xr:uid="{3382AAFC-924A-49F1-921D-210E0150171A}"/>
    <cellStyle name="Normal 3" xfId="4" xr:uid="{830877BB-D461-4277-B689-65AC91BCA63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047A7-1294-493C-A244-08F0BCDFB790}">
  <dimension ref="B2:F24"/>
  <sheetViews>
    <sheetView showGridLines="0" zoomScale="91" zoomScaleNormal="70" workbookViewId="0">
      <selection activeCell="F5" sqref="F5"/>
    </sheetView>
  </sheetViews>
  <sheetFormatPr defaultColWidth="7" defaultRowHeight="16.5" x14ac:dyDescent="0.4"/>
  <cols>
    <col min="1" max="1" width="7" style="123"/>
    <col min="2" max="2" width="5.7265625" style="123" bestFit="1" customWidth="1"/>
    <col min="3" max="3" width="20.26953125" style="123" customWidth="1"/>
    <col min="4" max="4" width="56.7265625" style="123" customWidth="1"/>
    <col min="5" max="5" width="11.7265625" style="132" customWidth="1"/>
    <col min="6" max="6" width="35.1796875" style="132" customWidth="1"/>
    <col min="7" max="16384" width="7" style="123"/>
  </cols>
  <sheetData>
    <row r="2" spans="2:6" ht="35" x14ac:dyDescent="0.4">
      <c r="B2" s="122" t="s">
        <v>0</v>
      </c>
      <c r="C2" s="213" t="s">
        <v>1</v>
      </c>
      <c r="D2" s="215"/>
      <c r="E2" s="122" t="s">
        <v>2</v>
      </c>
      <c r="F2" s="122"/>
    </row>
    <row r="3" spans="2:6" ht="17.5" x14ac:dyDescent="0.4">
      <c r="B3" s="202">
        <v>1</v>
      </c>
      <c r="C3" s="204" t="s">
        <v>3</v>
      </c>
      <c r="D3" s="205"/>
      <c r="E3" s="122" t="s">
        <v>4</v>
      </c>
      <c r="F3" s="124"/>
    </row>
    <row r="4" spans="2:6" x14ac:dyDescent="0.4">
      <c r="B4" s="203"/>
      <c r="C4" s="209" t="s">
        <v>5</v>
      </c>
      <c r="D4" s="126" t="s">
        <v>6</v>
      </c>
      <c r="E4" s="127" t="s">
        <v>7</v>
      </c>
      <c r="F4" s="128" t="s">
        <v>8</v>
      </c>
    </row>
    <row r="5" spans="2:6" x14ac:dyDescent="0.4">
      <c r="B5" s="203"/>
      <c r="C5" s="210"/>
      <c r="D5" s="126" t="s">
        <v>9</v>
      </c>
      <c r="E5" s="127" t="s">
        <v>7</v>
      </c>
      <c r="F5" s="128" t="s">
        <v>8</v>
      </c>
    </row>
    <row r="6" spans="2:6" ht="17.5" x14ac:dyDescent="0.4">
      <c r="B6" s="203"/>
      <c r="C6" s="211"/>
      <c r="D6" s="126" t="s">
        <v>10</v>
      </c>
      <c r="E6" s="129" t="s">
        <v>11</v>
      </c>
      <c r="F6" s="122"/>
    </row>
    <row r="7" spans="2:6" ht="17.5" x14ac:dyDescent="0.4">
      <c r="B7" s="203"/>
      <c r="C7" s="209" t="s">
        <v>12</v>
      </c>
      <c r="D7" s="130" t="s">
        <v>13</v>
      </c>
      <c r="E7" s="122"/>
      <c r="F7" s="122"/>
    </row>
    <row r="8" spans="2:6" ht="17.5" x14ac:dyDescent="0.4">
      <c r="B8" s="212"/>
      <c r="C8" s="211"/>
      <c r="D8" s="126" t="s">
        <v>14</v>
      </c>
      <c r="E8" s="122"/>
      <c r="F8" s="122"/>
    </row>
    <row r="9" spans="2:6" ht="17.5" x14ac:dyDescent="0.4">
      <c r="B9" s="213"/>
      <c r="C9" s="214"/>
      <c r="D9" s="214"/>
      <c r="E9" s="214"/>
      <c r="F9" s="215"/>
    </row>
    <row r="10" spans="2:6" ht="17.5" x14ac:dyDescent="0.4">
      <c r="B10" s="202">
        <v>2</v>
      </c>
      <c r="C10" s="204" t="s">
        <v>15</v>
      </c>
      <c r="D10" s="205"/>
      <c r="E10" s="206" t="s">
        <v>16</v>
      </c>
      <c r="F10" s="122"/>
    </row>
    <row r="11" spans="2:6" ht="17.5" x14ac:dyDescent="0.4">
      <c r="B11" s="203"/>
      <c r="C11" s="209" t="s">
        <v>17</v>
      </c>
      <c r="D11" s="126" t="s">
        <v>18</v>
      </c>
      <c r="E11" s="207"/>
      <c r="F11" s="122"/>
    </row>
    <row r="12" spans="2:6" ht="49.5" x14ac:dyDescent="0.4">
      <c r="B12" s="203"/>
      <c r="C12" s="210"/>
      <c r="D12" s="126" t="s">
        <v>19</v>
      </c>
      <c r="E12" s="207"/>
      <c r="F12" s="127" t="s">
        <v>20</v>
      </c>
    </row>
    <row r="13" spans="2:6" ht="49.5" x14ac:dyDescent="0.4">
      <c r="B13" s="203"/>
      <c r="C13" s="210"/>
      <c r="D13" s="126" t="s">
        <v>21</v>
      </c>
      <c r="E13" s="207"/>
      <c r="F13" s="122"/>
    </row>
    <row r="14" spans="2:6" ht="33" x14ac:dyDescent="0.4">
      <c r="B14" s="203"/>
      <c r="C14" s="210"/>
      <c r="D14" s="126" t="s">
        <v>22</v>
      </c>
      <c r="E14" s="207"/>
      <c r="F14" s="122"/>
    </row>
    <row r="15" spans="2:6" ht="33" x14ac:dyDescent="0.4">
      <c r="B15" s="203"/>
      <c r="C15" s="210"/>
      <c r="D15" s="126" t="s">
        <v>23</v>
      </c>
      <c r="E15" s="207"/>
      <c r="F15" s="122"/>
    </row>
    <row r="16" spans="2:6" ht="17.5" x14ac:dyDescent="0.4">
      <c r="B16" s="203"/>
      <c r="C16" s="210"/>
      <c r="D16" s="126" t="s">
        <v>24</v>
      </c>
      <c r="E16" s="207"/>
      <c r="F16" s="122"/>
    </row>
    <row r="17" spans="2:6" ht="33" x14ac:dyDescent="0.4">
      <c r="B17" s="125"/>
      <c r="C17" s="210"/>
      <c r="D17" s="126" t="s">
        <v>25</v>
      </c>
      <c r="E17" s="207"/>
      <c r="F17" s="122"/>
    </row>
    <row r="18" spans="2:6" ht="33" x14ac:dyDescent="0.4">
      <c r="B18" s="125"/>
      <c r="C18" s="211"/>
      <c r="D18" s="126" t="s">
        <v>26</v>
      </c>
      <c r="E18" s="208"/>
      <c r="F18" s="122"/>
    </row>
    <row r="19" spans="2:6" ht="17.5" x14ac:dyDescent="0.4">
      <c r="B19" s="202">
        <v>3</v>
      </c>
      <c r="C19" s="204" t="s">
        <v>27</v>
      </c>
      <c r="D19" s="205"/>
      <c r="E19" s="206" t="s">
        <v>28</v>
      </c>
      <c r="F19" s="122"/>
    </row>
    <row r="20" spans="2:6" ht="17.5" x14ac:dyDescent="0.4">
      <c r="B20" s="203"/>
      <c r="C20" s="209"/>
      <c r="D20" s="126" t="s">
        <v>29</v>
      </c>
      <c r="E20" s="207"/>
      <c r="F20" s="122"/>
    </row>
    <row r="21" spans="2:6" ht="34" x14ac:dyDescent="0.4">
      <c r="B21" s="203"/>
      <c r="C21" s="210"/>
      <c r="D21" s="126" t="s">
        <v>30</v>
      </c>
      <c r="E21" s="207"/>
      <c r="F21" s="122"/>
    </row>
    <row r="22" spans="2:6" ht="34" x14ac:dyDescent="0.4">
      <c r="B22" s="203"/>
      <c r="C22" s="210"/>
      <c r="D22" s="126" t="s">
        <v>31</v>
      </c>
      <c r="E22" s="207"/>
      <c r="F22" s="122"/>
    </row>
    <row r="23" spans="2:6" ht="17.5" x14ac:dyDescent="0.4">
      <c r="B23" s="212"/>
      <c r="C23" s="211"/>
      <c r="D23" s="126" t="s">
        <v>32</v>
      </c>
      <c r="E23" s="208"/>
      <c r="F23" s="122"/>
    </row>
    <row r="24" spans="2:6" ht="17.5" x14ac:dyDescent="0.4">
      <c r="E24" s="131">
        <f>90+90+30</f>
        <v>210</v>
      </c>
    </row>
  </sheetData>
  <mergeCells count="14">
    <mergeCell ref="B9:F9"/>
    <mergeCell ref="C2:D2"/>
    <mergeCell ref="B3:B8"/>
    <mergeCell ref="C3:D3"/>
    <mergeCell ref="C4:C6"/>
    <mergeCell ref="C7:C8"/>
    <mergeCell ref="B10:B16"/>
    <mergeCell ref="C10:D10"/>
    <mergeCell ref="E10:E18"/>
    <mergeCell ref="C11:C18"/>
    <mergeCell ref="B19:B23"/>
    <mergeCell ref="C19:D19"/>
    <mergeCell ref="E19:E23"/>
    <mergeCell ref="C20:C23"/>
  </mergeCells>
  <hyperlinks>
    <hyperlink ref="F5" location="Doc_checklist!A1" display="As per checklist" xr:uid="{7A793F64-6D98-4FFC-A9E4-F4B67DF88000}"/>
    <hyperlink ref="F4" location="checkpoints!A1" display="As per checklist" xr:uid="{DD315F27-EC7F-4EEE-8AC6-3628743F975C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2DDFB-D78D-45B2-BD16-FF887486A973}">
  <dimension ref="B2:E20"/>
  <sheetViews>
    <sheetView showGridLines="0" zoomScale="117" zoomScaleNormal="145" workbookViewId="0"/>
  </sheetViews>
  <sheetFormatPr defaultColWidth="8.81640625" defaultRowHeight="10" x14ac:dyDescent="0.2"/>
  <cols>
    <col min="1" max="1" width="8.81640625" style="135"/>
    <col min="2" max="2" width="4.26953125" style="143" bestFit="1" customWidth="1"/>
    <col min="3" max="3" width="12.7265625" style="135" customWidth="1"/>
    <col min="4" max="4" width="36.1796875" style="135" customWidth="1"/>
    <col min="5" max="5" width="27.26953125" style="144" customWidth="1"/>
    <col min="6" max="16384" width="8.81640625" style="135"/>
  </cols>
  <sheetData>
    <row r="2" spans="2:5" ht="10.5" x14ac:dyDescent="0.25">
      <c r="B2" s="133" t="s">
        <v>33</v>
      </c>
      <c r="C2" s="133" t="s">
        <v>34</v>
      </c>
      <c r="D2" s="133" t="s">
        <v>35</v>
      </c>
      <c r="E2" s="134" t="s">
        <v>36</v>
      </c>
    </row>
    <row r="3" spans="2:5" ht="10.5" x14ac:dyDescent="0.25">
      <c r="B3" s="222" t="s">
        <v>37</v>
      </c>
      <c r="C3" s="223"/>
      <c r="D3" s="223"/>
      <c r="E3" s="224"/>
    </row>
    <row r="4" spans="2:5" x14ac:dyDescent="0.2">
      <c r="B4" s="216">
        <v>1</v>
      </c>
      <c r="C4" s="225" t="s">
        <v>38</v>
      </c>
      <c r="D4" s="136" t="s">
        <v>39</v>
      </c>
      <c r="E4" s="137" t="s">
        <v>40</v>
      </c>
    </row>
    <row r="5" spans="2:5" x14ac:dyDescent="0.2">
      <c r="B5" s="217"/>
      <c r="C5" s="226"/>
      <c r="D5" s="136" t="s">
        <v>41</v>
      </c>
      <c r="E5" s="137" t="s">
        <v>40</v>
      </c>
    </row>
    <row r="6" spans="2:5" x14ac:dyDescent="0.2">
      <c r="B6" s="217"/>
      <c r="C6" s="226"/>
      <c r="D6" s="136" t="s">
        <v>42</v>
      </c>
      <c r="E6" s="137" t="s">
        <v>40</v>
      </c>
    </row>
    <row r="7" spans="2:5" x14ac:dyDescent="0.2">
      <c r="B7" s="218"/>
      <c r="C7" s="227"/>
      <c r="D7" s="136" t="s">
        <v>43</v>
      </c>
      <c r="E7" s="137" t="s">
        <v>40</v>
      </c>
    </row>
    <row r="8" spans="2:5" ht="20" x14ac:dyDescent="0.2">
      <c r="B8" s="216">
        <v>2</v>
      </c>
      <c r="C8" s="225" t="s">
        <v>44</v>
      </c>
      <c r="D8" s="138" t="s">
        <v>45</v>
      </c>
      <c r="E8" s="137" t="s">
        <v>46</v>
      </c>
    </row>
    <row r="9" spans="2:5" x14ac:dyDescent="0.2">
      <c r="B9" s="217"/>
      <c r="C9" s="226"/>
      <c r="D9" s="138" t="s">
        <v>47</v>
      </c>
      <c r="E9" s="137" t="s">
        <v>48</v>
      </c>
    </row>
    <row r="10" spans="2:5" ht="20" x14ac:dyDescent="0.2">
      <c r="B10" s="217"/>
      <c r="C10" s="226"/>
      <c r="D10" s="138" t="s">
        <v>49</v>
      </c>
      <c r="E10" s="137" t="s">
        <v>50</v>
      </c>
    </row>
    <row r="11" spans="2:5" x14ac:dyDescent="0.2">
      <c r="B11" s="217"/>
      <c r="C11" s="226"/>
      <c r="D11" s="138" t="s">
        <v>51</v>
      </c>
      <c r="E11" s="137" t="s">
        <v>52</v>
      </c>
    </row>
    <row r="12" spans="2:5" ht="20" x14ac:dyDescent="0.2">
      <c r="B12" s="216">
        <f>B8+1</f>
        <v>3</v>
      </c>
      <c r="C12" s="225" t="s">
        <v>53</v>
      </c>
      <c r="D12" s="139" t="s">
        <v>54</v>
      </c>
      <c r="E12" s="137" t="s">
        <v>55</v>
      </c>
    </row>
    <row r="13" spans="2:5" s="140" customFormat="1" x14ac:dyDescent="0.2">
      <c r="B13" s="217"/>
      <c r="C13" s="226"/>
      <c r="D13" s="138" t="s">
        <v>56</v>
      </c>
      <c r="E13" s="137" t="s">
        <v>57</v>
      </c>
    </row>
    <row r="14" spans="2:5" s="140" customFormat="1" x14ac:dyDescent="0.2">
      <c r="B14" s="217"/>
      <c r="C14" s="226"/>
      <c r="D14" s="138" t="s">
        <v>58</v>
      </c>
      <c r="E14" s="137" t="s">
        <v>59</v>
      </c>
    </row>
    <row r="15" spans="2:5" x14ac:dyDescent="0.2">
      <c r="B15" s="216">
        <v>4</v>
      </c>
      <c r="C15" s="219" t="s">
        <v>60</v>
      </c>
      <c r="D15" s="141" t="s">
        <v>61</v>
      </c>
      <c r="E15" s="137" t="s">
        <v>62</v>
      </c>
    </row>
    <row r="16" spans="2:5" x14ac:dyDescent="0.2">
      <c r="B16" s="217"/>
      <c r="C16" s="220"/>
      <c r="D16" s="142" t="s">
        <v>63</v>
      </c>
      <c r="E16" s="137" t="s">
        <v>64</v>
      </c>
    </row>
    <row r="17" spans="2:5" ht="20" x14ac:dyDescent="0.2">
      <c r="B17" s="217"/>
      <c r="C17" s="220"/>
      <c r="D17" s="141" t="s">
        <v>65</v>
      </c>
      <c r="E17" s="137" t="s">
        <v>66</v>
      </c>
    </row>
    <row r="18" spans="2:5" x14ac:dyDescent="0.2">
      <c r="B18" s="217"/>
      <c r="C18" s="220"/>
      <c r="D18" s="219" t="s">
        <v>67</v>
      </c>
      <c r="E18" s="137" t="s">
        <v>68</v>
      </c>
    </row>
    <row r="19" spans="2:5" x14ac:dyDescent="0.2">
      <c r="B19" s="217"/>
      <c r="C19" s="220"/>
      <c r="D19" s="220"/>
      <c r="E19" s="137" t="s">
        <v>69</v>
      </c>
    </row>
    <row r="20" spans="2:5" x14ac:dyDescent="0.2">
      <c r="B20" s="218"/>
      <c r="C20" s="221"/>
      <c r="D20" s="221"/>
      <c r="E20" s="137" t="s">
        <v>70</v>
      </c>
    </row>
  </sheetData>
  <mergeCells count="10">
    <mergeCell ref="B15:B20"/>
    <mergeCell ref="C15:C20"/>
    <mergeCell ref="D18:D20"/>
    <mergeCell ref="B3:E3"/>
    <mergeCell ref="B4:B7"/>
    <mergeCell ref="C4:C7"/>
    <mergeCell ref="B8:B11"/>
    <mergeCell ref="C8:C11"/>
    <mergeCell ref="B12:B14"/>
    <mergeCell ref="C12:C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ED859-E6BE-47F5-843F-57B2E96CD9C0}">
  <dimension ref="B1:E162"/>
  <sheetViews>
    <sheetView showGridLines="0" topLeftCell="A30" zoomScale="70" zoomScaleNormal="70" workbookViewId="0">
      <selection activeCell="E182" sqref="E182"/>
    </sheetView>
  </sheetViews>
  <sheetFormatPr defaultColWidth="7" defaultRowHeight="17.5" x14ac:dyDescent="0.45"/>
  <cols>
    <col min="1" max="1" width="7" style="123"/>
    <col min="2" max="2" width="4" style="145" bestFit="1" customWidth="1"/>
    <col min="3" max="3" width="59.7265625" style="146" customWidth="1"/>
    <col min="4" max="4" width="28.26953125" style="147" customWidth="1"/>
    <col min="5" max="5" width="51.7265625" style="148" customWidth="1"/>
    <col min="6" max="16384" width="7" style="123"/>
  </cols>
  <sheetData>
    <row r="1" spans="2:5" ht="18" thickBot="1" x14ac:dyDescent="0.5"/>
    <row r="2" spans="2:5" x14ac:dyDescent="0.45">
      <c r="C2" s="149" t="s">
        <v>71</v>
      </c>
      <c r="D2" s="150" t="s">
        <v>72</v>
      </c>
      <c r="E2" s="151" t="s">
        <v>73</v>
      </c>
    </row>
    <row r="3" spans="2:5" x14ac:dyDescent="0.45">
      <c r="B3" s="145">
        <v>1</v>
      </c>
      <c r="C3" s="152" t="s">
        <v>74</v>
      </c>
      <c r="E3" s="153" t="s">
        <v>75</v>
      </c>
    </row>
    <row r="4" spans="2:5" x14ac:dyDescent="0.45">
      <c r="C4" s="154" t="s">
        <v>76</v>
      </c>
      <c r="D4" s="153"/>
      <c r="E4" s="155"/>
    </row>
    <row r="5" spans="2:5" x14ac:dyDescent="0.45">
      <c r="C5" s="154" t="s">
        <v>77</v>
      </c>
      <c r="D5" s="153"/>
      <c r="E5" s="155"/>
    </row>
    <row r="6" spans="2:5" x14ac:dyDescent="0.45">
      <c r="C6" s="154" t="s">
        <v>78</v>
      </c>
      <c r="D6" s="153"/>
      <c r="E6" s="155"/>
    </row>
    <row r="7" spans="2:5" x14ac:dyDescent="0.45">
      <c r="C7" s="154" t="s">
        <v>79</v>
      </c>
      <c r="D7" s="153"/>
      <c r="E7" s="155"/>
    </row>
    <row r="8" spans="2:5" ht="34" thickBot="1" x14ac:dyDescent="0.5">
      <c r="C8" s="156" t="s">
        <v>80</v>
      </c>
      <c r="D8" s="157" t="s">
        <v>81</v>
      </c>
      <c r="E8" s="158"/>
    </row>
    <row r="9" spans="2:5" x14ac:dyDescent="0.45">
      <c r="C9" s="159"/>
      <c r="D9" s="160"/>
      <c r="E9" s="161"/>
    </row>
    <row r="10" spans="2:5" ht="18" thickBot="1" x14ac:dyDescent="0.5"/>
    <row r="11" spans="2:5" x14ac:dyDescent="0.45">
      <c r="B11" s="145">
        <v>2</v>
      </c>
      <c r="C11" s="162" t="s">
        <v>82</v>
      </c>
      <c r="D11" s="163"/>
      <c r="E11" s="164"/>
    </row>
    <row r="12" spans="2:5" x14ac:dyDescent="0.45">
      <c r="C12" s="165" t="s">
        <v>83</v>
      </c>
      <c r="D12" s="166"/>
      <c r="E12" s="167"/>
    </row>
    <row r="13" spans="2:5" x14ac:dyDescent="0.45">
      <c r="C13" s="168" t="s">
        <v>84</v>
      </c>
      <c r="D13" s="169"/>
      <c r="E13" s="170"/>
    </row>
    <row r="14" spans="2:5" ht="66" x14ac:dyDescent="0.45">
      <c r="C14" s="168" t="s">
        <v>85</v>
      </c>
      <c r="D14" s="171" t="s">
        <v>86</v>
      </c>
      <c r="E14" s="170"/>
    </row>
    <row r="15" spans="2:5" x14ac:dyDescent="0.45">
      <c r="C15" s="168" t="s">
        <v>87</v>
      </c>
      <c r="D15" s="169"/>
      <c r="E15" s="170" t="s">
        <v>88</v>
      </c>
    </row>
    <row r="16" spans="2:5" x14ac:dyDescent="0.45">
      <c r="C16" s="168" t="s">
        <v>89</v>
      </c>
      <c r="D16" s="169"/>
      <c r="E16" s="170" t="s">
        <v>88</v>
      </c>
    </row>
    <row r="17" spans="2:5" s="174" customFormat="1" ht="33" x14ac:dyDescent="0.35">
      <c r="B17" s="131"/>
      <c r="C17" s="168" t="s">
        <v>90</v>
      </c>
      <c r="D17" s="172"/>
      <c r="E17" s="173" t="s">
        <v>91</v>
      </c>
    </row>
    <row r="18" spans="2:5" ht="33.5" x14ac:dyDescent="0.45">
      <c r="C18" s="168" t="s">
        <v>92</v>
      </c>
      <c r="D18" s="169"/>
      <c r="E18" s="170" t="s">
        <v>93</v>
      </c>
    </row>
    <row r="19" spans="2:5" ht="33.5" x14ac:dyDescent="0.45">
      <c r="C19" s="168" t="s">
        <v>94</v>
      </c>
      <c r="D19" s="169"/>
      <c r="E19" s="170" t="s">
        <v>95</v>
      </c>
    </row>
    <row r="20" spans="2:5" x14ac:dyDescent="0.45">
      <c r="C20" s="154"/>
      <c r="D20" s="175"/>
      <c r="E20" s="155"/>
    </row>
    <row r="21" spans="2:5" x14ac:dyDescent="0.45">
      <c r="C21" s="165" t="s">
        <v>96</v>
      </c>
      <c r="D21" s="175"/>
      <c r="E21" s="155"/>
    </row>
    <row r="22" spans="2:5" x14ac:dyDescent="0.45">
      <c r="C22" s="176" t="s">
        <v>97</v>
      </c>
      <c r="D22" s="169"/>
      <c r="E22" s="173" t="s">
        <v>98</v>
      </c>
    </row>
    <row r="23" spans="2:5" ht="33.5" x14ac:dyDescent="0.45">
      <c r="C23" s="176" t="s">
        <v>99</v>
      </c>
      <c r="D23" s="169"/>
      <c r="E23" s="170" t="s">
        <v>91</v>
      </c>
    </row>
    <row r="24" spans="2:5" x14ac:dyDescent="0.45">
      <c r="C24" s="176" t="s">
        <v>100</v>
      </c>
      <c r="D24" s="169"/>
      <c r="E24" s="170" t="s">
        <v>101</v>
      </c>
    </row>
    <row r="25" spans="2:5" x14ac:dyDescent="0.45">
      <c r="C25" s="176" t="s">
        <v>102</v>
      </c>
      <c r="D25" s="169"/>
      <c r="E25" s="170" t="s">
        <v>103</v>
      </c>
    </row>
    <row r="26" spans="2:5" x14ac:dyDescent="0.45">
      <c r="C26" s="176" t="s">
        <v>104</v>
      </c>
      <c r="D26" s="169"/>
      <c r="E26" s="170" t="s">
        <v>105</v>
      </c>
    </row>
    <row r="27" spans="2:5" x14ac:dyDescent="0.45">
      <c r="C27" s="176" t="s">
        <v>106</v>
      </c>
      <c r="D27" s="169"/>
      <c r="E27" s="170" t="s">
        <v>105</v>
      </c>
    </row>
    <row r="28" spans="2:5" x14ac:dyDescent="0.45">
      <c r="C28" s="177"/>
      <c r="D28" s="175"/>
      <c r="E28" s="155"/>
    </row>
    <row r="29" spans="2:5" x14ac:dyDescent="0.45">
      <c r="C29" s="178" t="s">
        <v>107</v>
      </c>
      <c r="D29" s="169"/>
      <c r="E29" s="170"/>
    </row>
    <row r="30" spans="2:5" x14ac:dyDescent="0.45">
      <c r="C30" s="179" t="s">
        <v>108</v>
      </c>
      <c r="D30" s="169" t="s">
        <v>109</v>
      </c>
      <c r="E30" s="170" t="s">
        <v>110</v>
      </c>
    </row>
    <row r="31" spans="2:5" x14ac:dyDescent="0.45">
      <c r="C31" s="179" t="s">
        <v>111</v>
      </c>
      <c r="D31" s="169"/>
      <c r="E31" s="170"/>
    </row>
    <row r="32" spans="2:5" x14ac:dyDescent="0.45">
      <c r="C32" s="168" t="s">
        <v>112</v>
      </c>
      <c r="D32" s="169"/>
      <c r="E32" s="170" t="s">
        <v>113</v>
      </c>
    </row>
    <row r="33" spans="2:5" x14ac:dyDescent="0.45">
      <c r="C33" s="168" t="s">
        <v>114</v>
      </c>
      <c r="D33" s="169"/>
      <c r="E33" s="170"/>
    </row>
    <row r="34" spans="2:5" x14ac:dyDescent="0.45">
      <c r="C34" s="176" t="s">
        <v>102</v>
      </c>
      <c r="D34" s="169"/>
      <c r="E34" s="170" t="s">
        <v>103</v>
      </c>
    </row>
    <row r="35" spans="2:5" x14ac:dyDescent="0.45">
      <c r="C35" s="176" t="s">
        <v>104</v>
      </c>
      <c r="D35" s="169"/>
      <c r="E35" s="170" t="s">
        <v>115</v>
      </c>
    </row>
    <row r="36" spans="2:5" ht="18" thickBot="1" x14ac:dyDescent="0.5">
      <c r="C36" s="180" t="s">
        <v>106</v>
      </c>
      <c r="D36" s="181"/>
      <c r="E36" s="182" t="s">
        <v>115</v>
      </c>
    </row>
    <row r="37" spans="2:5" x14ac:dyDescent="0.45">
      <c r="C37" s="183"/>
      <c r="D37" s="160"/>
      <c r="E37" s="161"/>
    </row>
    <row r="38" spans="2:5" ht="18" thickBot="1" x14ac:dyDescent="0.5"/>
    <row r="39" spans="2:5" x14ac:dyDescent="0.45">
      <c r="B39" s="145">
        <v>3</v>
      </c>
      <c r="C39" s="162" t="s">
        <v>116</v>
      </c>
      <c r="D39" s="163"/>
      <c r="E39" s="164"/>
    </row>
    <row r="40" spans="2:5" x14ac:dyDescent="0.45">
      <c r="C40" s="154" t="s">
        <v>117</v>
      </c>
      <c r="D40" s="175"/>
      <c r="E40" s="155"/>
    </row>
    <row r="41" spans="2:5" x14ac:dyDescent="0.45">
      <c r="C41" s="154" t="s">
        <v>118</v>
      </c>
      <c r="D41" s="175"/>
      <c r="E41" s="155"/>
    </row>
    <row r="42" spans="2:5" x14ac:dyDescent="0.45">
      <c r="C42" s="154" t="s">
        <v>119</v>
      </c>
      <c r="D42" s="175"/>
      <c r="E42" s="155"/>
    </row>
    <row r="43" spans="2:5" ht="33.5" x14ac:dyDescent="0.45">
      <c r="C43" s="154" t="s">
        <v>120</v>
      </c>
      <c r="D43" s="184" t="s">
        <v>121</v>
      </c>
      <c r="E43" s="155"/>
    </row>
    <row r="44" spans="2:5" ht="33.5" x14ac:dyDescent="0.45">
      <c r="C44" s="154" t="s">
        <v>122</v>
      </c>
      <c r="D44" s="184" t="s">
        <v>65</v>
      </c>
      <c r="E44" s="155"/>
    </row>
    <row r="45" spans="2:5" x14ac:dyDescent="0.45">
      <c r="C45" s="154" t="s">
        <v>123</v>
      </c>
      <c r="D45" s="184"/>
      <c r="E45" s="155"/>
    </row>
    <row r="46" spans="2:5" x14ac:dyDescent="0.45">
      <c r="C46" s="154" t="s">
        <v>124</v>
      </c>
      <c r="D46" s="184"/>
      <c r="E46" s="155"/>
    </row>
    <row r="47" spans="2:5" x14ac:dyDescent="0.45">
      <c r="C47" s="154" t="s">
        <v>125</v>
      </c>
      <c r="D47" s="184"/>
      <c r="E47" s="155"/>
    </row>
    <row r="48" spans="2:5" x14ac:dyDescent="0.45">
      <c r="C48" s="154" t="s">
        <v>126</v>
      </c>
      <c r="D48" s="184"/>
      <c r="E48" s="155"/>
    </row>
    <row r="49" spans="3:5" x14ac:dyDescent="0.45">
      <c r="C49" s="154"/>
      <c r="D49" s="184"/>
      <c r="E49" s="155"/>
    </row>
    <row r="50" spans="3:5" x14ac:dyDescent="0.45">
      <c r="C50" s="185" t="s">
        <v>127</v>
      </c>
      <c r="D50" s="184"/>
      <c r="E50" s="155"/>
    </row>
    <row r="51" spans="3:5" x14ac:dyDescent="0.45">
      <c r="C51" s="154" t="s">
        <v>128</v>
      </c>
      <c r="D51" s="184"/>
      <c r="E51" s="155" t="s">
        <v>129</v>
      </c>
    </row>
    <row r="52" spans="3:5" x14ac:dyDescent="0.45">
      <c r="C52" s="185" t="s">
        <v>130</v>
      </c>
      <c r="D52" s="184"/>
      <c r="E52" s="155"/>
    </row>
    <row r="53" spans="3:5" x14ac:dyDescent="0.45">
      <c r="C53" s="186" t="s">
        <v>131</v>
      </c>
      <c r="D53" s="184"/>
      <c r="E53" s="155" t="s">
        <v>132</v>
      </c>
    </row>
    <row r="54" spans="3:5" x14ac:dyDescent="0.45">
      <c r="C54" s="186" t="s">
        <v>133</v>
      </c>
      <c r="D54" s="184"/>
      <c r="E54" s="155" t="s">
        <v>132</v>
      </c>
    </row>
    <row r="55" spans="3:5" x14ac:dyDescent="0.45">
      <c r="C55" s="186" t="s">
        <v>134</v>
      </c>
      <c r="D55" s="184"/>
      <c r="E55" s="155" t="s">
        <v>132</v>
      </c>
    </row>
    <row r="56" spans="3:5" x14ac:dyDescent="0.45">
      <c r="C56" s="186" t="s">
        <v>135</v>
      </c>
      <c r="D56" s="184"/>
      <c r="E56" s="155" t="s">
        <v>132</v>
      </c>
    </row>
    <row r="57" spans="3:5" x14ac:dyDescent="0.45">
      <c r="C57" s="186" t="s">
        <v>136</v>
      </c>
      <c r="D57" s="184"/>
      <c r="E57" s="155" t="s">
        <v>132</v>
      </c>
    </row>
    <row r="58" spans="3:5" x14ac:dyDescent="0.45">
      <c r="C58" s="186" t="s">
        <v>137</v>
      </c>
      <c r="D58" s="184"/>
      <c r="E58" s="155" t="s">
        <v>132</v>
      </c>
    </row>
    <row r="59" spans="3:5" x14ac:dyDescent="0.45">
      <c r="C59" s="186" t="s">
        <v>138</v>
      </c>
      <c r="D59" s="184"/>
      <c r="E59" s="155" t="s">
        <v>132</v>
      </c>
    </row>
    <row r="60" spans="3:5" x14ac:dyDescent="0.45">
      <c r="C60" s="186" t="s">
        <v>139</v>
      </c>
      <c r="D60" s="184"/>
      <c r="E60" s="155" t="s">
        <v>132</v>
      </c>
    </row>
    <row r="61" spans="3:5" ht="33" x14ac:dyDescent="0.45">
      <c r="C61" s="187" t="s">
        <v>140</v>
      </c>
      <c r="D61" s="184"/>
      <c r="E61" s="155" t="s">
        <v>132</v>
      </c>
    </row>
    <row r="62" spans="3:5" x14ac:dyDescent="0.45">
      <c r="C62" s="185" t="s">
        <v>141</v>
      </c>
      <c r="D62" s="184"/>
      <c r="E62" s="155"/>
    </row>
    <row r="63" spans="3:5" x14ac:dyDescent="0.45">
      <c r="C63" s="186" t="s">
        <v>142</v>
      </c>
      <c r="D63" s="184"/>
      <c r="E63" s="155" t="s">
        <v>132</v>
      </c>
    </row>
    <row r="64" spans="3:5" x14ac:dyDescent="0.45">
      <c r="C64" s="186" t="s">
        <v>143</v>
      </c>
      <c r="D64" s="184"/>
      <c r="E64" s="155" t="s">
        <v>132</v>
      </c>
    </row>
    <row r="65" spans="3:5" x14ac:dyDescent="0.45">
      <c r="C65" s="186" t="s">
        <v>144</v>
      </c>
      <c r="D65" s="184"/>
      <c r="E65" s="155" t="s">
        <v>132</v>
      </c>
    </row>
    <row r="66" spans="3:5" x14ac:dyDescent="0.45">
      <c r="C66" s="186" t="s">
        <v>145</v>
      </c>
      <c r="D66" s="184"/>
      <c r="E66" s="155" t="s">
        <v>132</v>
      </c>
    </row>
    <row r="67" spans="3:5" x14ac:dyDescent="0.45">
      <c r="C67" s="186" t="s">
        <v>146</v>
      </c>
      <c r="D67" s="184"/>
      <c r="E67" s="155" t="s">
        <v>132</v>
      </c>
    </row>
    <row r="68" spans="3:5" x14ac:dyDescent="0.45">
      <c r="C68" s="186" t="s">
        <v>147</v>
      </c>
      <c r="D68" s="184"/>
      <c r="E68" s="155" t="s">
        <v>132</v>
      </c>
    </row>
    <row r="69" spans="3:5" x14ac:dyDescent="0.45">
      <c r="C69" s="186" t="s">
        <v>148</v>
      </c>
      <c r="D69" s="184"/>
      <c r="E69" s="155" t="s">
        <v>132</v>
      </c>
    </row>
    <row r="70" spans="3:5" x14ac:dyDescent="0.45">
      <c r="C70" s="186" t="s">
        <v>149</v>
      </c>
      <c r="D70" s="184"/>
      <c r="E70" s="155" t="s">
        <v>132</v>
      </c>
    </row>
    <row r="71" spans="3:5" x14ac:dyDescent="0.45">
      <c r="C71" s="185" t="s">
        <v>150</v>
      </c>
      <c r="D71" s="175"/>
      <c r="E71" s="155"/>
    </row>
    <row r="72" spans="3:5" x14ac:dyDescent="0.45">
      <c r="C72" s="186" t="s">
        <v>151</v>
      </c>
      <c r="D72" s="175"/>
      <c r="E72" s="155"/>
    </row>
    <row r="73" spans="3:5" x14ac:dyDescent="0.45">
      <c r="C73" s="188" t="s">
        <v>152</v>
      </c>
      <c r="D73" s="175"/>
      <c r="E73" s="155"/>
    </row>
    <row r="74" spans="3:5" x14ac:dyDescent="0.45">
      <c r="C74" s="188" t="s">
        <v>153</v>
      </c>
      <c r="D74" s="175"/>
      <c r="E74" s="155"/>
    </row>
    <row r="75" spans="3:5" x14ac:dyDescent="0.45">
      <c r="C75" s="188" t="s">
        <v>154</v>
      </c>
      <c r="D75" s="175"/>
      <c r="E75" s="155"/>
    </row>
    <row r="76" spans="3:5" x14ac:dyDescent="0.45">
      <c r="C76" s="188" t="s">
        <v>155</v>
      </c>
      <c r="D76" s="175"/>
      <c r="E76" s="155"/>
    </row>
    <row r="77" spans="3:5" x14ac:dyDescent="0.45">
      <c r="C77" s="186" t="s">
        <v>156</v>
      </c>
      <c r="D77" s="175"/>
      <c r="E77" s="155"/>
    </row>
    <row r="78" spans="3:5" x14ac:dyDescent="0.45">
      <c r="C78" s="186" t="s">
        <v>157</v>
      </c>
      <c r="D78" s="175"/>
      <c r="E78" s="155"/>
    </row>
    <row r="79" spans="3:5" x14ac:dyDescent="0.45">
      <c r="C79" s="186" t="s">
        <v>158</v>
      </c>
      <c r="D79" s="175"/>
      <c r="E79" s="155"/>
    </row>
    <row r="80" spans="3:5" x14ac:dyDescent="0.45">
      <c r="C80" s="186" t="s">
        <v>159</v>
      </c>
      <c r="D80" s="175"/>
      <c r="E80" s="155"/>
    </row>
    <row r="81" spans="2:5" x14ac:dyDescent="0.45">
      <c r="C81" s="186" t="s">
        <v>160</v>
      </c>
      <c r="D81" s="175"/>
      <c r="E81" s="155"/>
    </row>
    <row r="82" spans="2:5" x14ac:dyDescent="0.45">
      <c r="C82" s="186" t="s">
        <v>161</v>
      </c>
      <c r="D82" s="175"/>
      <c r="E82" s="155"/>
    </row>
    <row r="83" spans="2:5" x14ac:dyDescent="0.45">
      <c r="C83" s="186" t="s">
        <v>162</v>
      </c>
      <c r="D83" s="175"/>
      <c r="E83" s="155"/>
    </row>
    <row r="84" spans="2:5" x14ac:dyDescent="0.45">
      <c r="C84" s="189" t="s">
        <v>163</v>
      </c>
      <c r="D84" s="175"/>
      <c r="E84" s="155"/>
    </row>
    <row r="85" spans="2:5" x14ac:dyDescent="0.45">
      <c r="C85" s="186" t="s">
        <v>164</v>
      </c>
      <c r="D85" s="175"/>
      <c r="E85" s="155"/>
    </row>
    <row r="86" spans="2:5" ht="18" thickBot="1" x14ac:dyDescent="0.5">
      <c r="C86" s="156"/>
      <c r="D86" s="190"/>
      <c r="E86" s="158"/>
    </row>
    <row r="87" spans="2:5" x14ac:dyDescent="0.45">
      <c r="C87" s="183"/>
      <c r="D87" s="160"/>
      <c r="E87" s="161"/>
    </row>
    <row r="88" spans="2:5" ht="18" thickBot="1" x14ac:dyDescent="0.5"/>
    <row r="89" spans="2:5" x14ac:dyDescent="0.45">
      <c r="B89" s="145">
        <v>4</v>
      </c>
      <c r="C89" s="162" t="s">
        <v>165</v>
      </c>
      <c r="D89" s="163"/>
      <c r="E89" s="164"/>
    </row>
    <row r="90" spans="2:5" x14ac:dyDescent="0.45">
      <c r="C90" s="185" t="s">
        <v>127</v>
      </c>
      <c r="D90" s="184"/>
      <c r="E90" s="155"/>
    </row>
    <row r="91" spans="2:5" x14ac:dyDescent="0.45">
      <c r="C91" s="154" t="s">
        <v>166</v>
      </c>
      <c r="D91" s="184" t="s">
        <v>109</v>
      </c>
      <c r="E91" s="155"/>
    </row>
    <row r="92" spans="2:5" x14ac:dyDescent="0.45">
      <c r="C92" s="191" t="s">
        <v>167</v>
      </c>
      <c r="D92" s="184"/>
      <c r="E92" s="155"/>
    </row>
    <row r="93" spans="2:5" x14ac:dyDescent="0.45">
      <c r="C93" s="186" t="s">
        <v>168</v>
      </c>
      <c r="D93" s="184" t="s">
        <v>169</v>
      </c>
      <c r="E93" s="155"/>
    </row>
    <row r="94" spans="2:5" x14ac:dyDescent="0.45">
      <c r="C94" s="186" t="s">
        <v>170</v>
      </c>
      <c r="D94" s="184"/>
      <c r="E94" s="155"/>
    </row>
    <row r="95" spans="2:5" x14ac:dyDescent="0.45">
      <c r="C95" s="154" t="s">
        <v>171</v>
      </c>
      <c r="D95" s="184"/>
      <c r="E95" s="155"/>
    </row>
    <row r="96" spans="2:5" x14ac:dyDescent="0.45">
      <c r="C96" s="154" t="s">
        <v>172</v>
      </c>
      <c r="D96" s="184"/>
      <c r="E96" s="155"/>
    </row>
    <row r="97" spans="2:5" x14ac:dyDescent="0.45">
      <c r="C97" s="154" t="s">
        <v>173</v>
      </c>
      <c r="D97" s="184"/>
      <c r="E97" s="155"/>
    </row>
    <row r="98" spans="2:5" x14ac:dyDescent="0.45">
      <c r="C98" s="154" t="s">
        <v>174</v>
      </c>
      <c r="D98" s="184"/>
      <c r="E98" s="155"/>
    </row>
    <row r="99" spans="2:5" x14ac:dyDescent="0.45">
      <c r="C99" s="154" t="s">
        <v>175</v>
      </c>
      <c r="D99" s="184"/>
      <c r="E99" s="155"/>
    </row>
    <row r="100" spans="2:5" x14ac:dyDescent="0.45">
      <c r="C100" s="191" t="s">
        <v>176</v>
      </c>
      <c r="D100" s="184"/>
      <c r="E100" s="155"/>
    </row>
    <row r="101" spans="2:5" x14ac:dyDescent="0.45">
      <c r="C101" s="186" t="s">
        <v>168</v>
      </c>
      <c r="D101" s="184" t="s">
        <v>169</v>
      </c>
      <c r="E101" s="155" t="s">
        <v>177</v>
      </c>
    </row>
    <row r="102" spans="2:5" x14ac:dyDescent="0.45">
      <c r="C102" s="186" t="s">
        <v>170</v>
      </c>
      <c r="D102" s="184"/>
      <c r="E102" s="155"/>
    </row>
    <row r="103" spans="2:5" x14ac:dyDescent="0.45">
      <c r="C103" s="154" t="s">
        <v>178</v>
      </c>
      <c r="D103" s="184"/>
      <c r="E103" s="155"/>
    </row>
    <row r="104" spans="2:5" x14ac:dyDescent="0.45">
      <c r="C104" s="154" t="s">
        <v>179</v>
      </c>
      <c r="D104" s="184"/>
      <c r="E104" s="155"/>
    </row>
    <row r="105" spans="2:5" x14ac:dyDescent="0.45">
      <c r="C105" s="154" t="s">
        <v>180</v>
      </c>
      <c r="D105" s="184"/>
      <c r="E105" s="155" t="s">
        <v>181</v>
      </c>
    </row>
    <row r="106" spans="2:5" x14ac:dyDescent="0.45">
      <c r="C106" s="154" t="s">
        <v>182</v>
      </c>
      <c r="D106" s="192"/>
      <c r="E106" s="155" t="s">
        <v>183</v>
      </c>
    </row>
    <row r="107" spans="2:5" x14ac:dyDescent="0.45">
      <c r="C107" s="154" t="s">
        <v>184</v>
      </c>
      <c r="D107" s="192"/>
      <c r="E107" s="193"/>
    </row>
    <row r="108" spans="2:5" x14ac:dyDescent="0.45">
      <c r="C108" s="154" t="s">
        <v>174</v>
      </c>
      <c r="D108" s="192"/>
      <c r="E108" s="193"/>
    </row>
    <row r="109" spans="2:5" ht="18" thickBot="1" x14ac:dyDescent="0.5">
      <c r="C109" s="156" t="s">
        <v>175</v>
      </c>
      <c r="D109" s="194"/>
      <c r="E109" s="158"/>
    </row>
    <row r="110" spans="2:5" ht="18" thickBot="1" x14ac:dyDescent="0.5">
      <c r="C110" s="174"/>
      <c r="D110" s="195"/>
      <c r="E110" s="196"/>
    </row>
    <row r="111" spans="2:5" x14ac:dyDescent="0.45">
      <c r="B111" s="145">
        <v>5</v>
      </c>
      <c r="C111" s="197" t="s">
        <v>185</v>
      </c>
      <c r="D111" s="163"/>
      <c r="E111" s="164"/>
    </row>
    <row r="112" spans="2:5" x14ac:dyDescent="0.45">
      <c r="C112" s="154" t="s">
        <v>186</v>
      </c>
      <c r="D112" s="175"/>
      <c r="E112" s="155"/>
    </row>
    <row r="113" spans="2:5" x14ac:dyDescent="0.45">
      <c r="C113" s="154" t="s">
        <v>187</v>
      </c>
      <c r="D113" s="175"/>
      <c r="E113" s="155"/>
    </row>
    <row r="114" spans="2:5" ht="33" x14ac:dyDescent="0.45">
      <c r="C114" s="154" t="s">
        <v>188</v>
      </c>
      <c r="D114" s="175"/>
      <c r="E114" s="155"/>
    </row>
    <row r="115" spans="2:5" ht="49.5" x14ac:dyDescent="0.45">
      <c r="C115" s="154" t="s">
        <v>189</v>
      </c>
      <c r="D115" s="175"/>
      <c r="E115" s="155"/>
    </row>
    <row r="116" spans="2:5" x14ac:dyDescent="0.45">
      <c r="C116" s="154" t="s">
        <v>190</v>
      </c>
      <c r="D116" s="175"/>
      <c r="E116" s="155"/>
    </row>
    <row r="117" spans="2:5" ht="33" x14ac:dyDescent="0.45">
      <c r="C117" s="154" t="s">
        <v>191</v>
      </c>
      <c r="D117" s="175"/>
      <c r="E117" s="198"/>
    </row>
    <row r="118" spans="2:5" ht="18" thickBot="1" x14ac:dyDescent="0.5">
      <c r="C118" s="156" t="s">
        <v>192</v>
      </c>
      <c r="D118" s="190"/>
      <c r="E118" s="158"/>
    </row>
    <row r="119" spans="2:5" ht="18" thickBot="1" x14ac:dyDescent="0.5">
      <c r="C119" s="123"/>
      <c r="D119" s="123"/>
      <c r="E119" s="123"/>
    </row>
    <row r="120" spans="2:5" x14ac:dyDescent="0.45">
      <c r="B120" s="145">
        <v>6</v>
      </c>
      <c r="C120" s="162" t="s">
        <v>193</v>
      </c>
      <c r="D120" s="163"/>
      <c r="E120" s="164"/>
    </row>
    <row r="121" spans="2:5" ht="49.5" x14ac:dyDescent="0.45">
      <c r="C121" s="154" t="s">
        <v>194</v>
      </c>
      <c r="D121" s="175"/>
      <c r="E121" s="155"/>
    </row>
    <row r="122" spans="2:5" x14ac:dyDescent="0.45">
      <c r="C122" s="154" t="s">
        <v>195</v>
      </c>
      <c r="D122" s="175"/>
      <c r="E122" s="155" t="s">
        <v>196</v>
      </c>
    </row>
    <row r="123" spans="2:5" ht="18" thickBot="1" x14ac:dyDescent="0.5">
      <c r="C123" s="156" t="s">
        <v>197</v>
      </c>
      <c r="D123" s="190"/>
      <c r="E123" s="158" t="s">
        <v>198</v>
      </c>
    </row>
    <row r="126" spans="2:5" ht="18" thickBot="1" x14ac:dyDescent="0.5">
      <c r="C126" s="174"/>
      <c r="D126" s="123"/>
      <c r="E126" s="199"/>
    </row>
    <row r="127" spans="2:5" x14ac:dyDescent="0.45">
      <c r="B127" s="145">
        <v>7</v>
      </c>
      <c r="C127" s="162" t="s">
        <v>199</v>
      </c>
      <c r="D127" s="163"/>
      <c r="E127" s="164"/>
    </row>
    <row r="128" spans="2:5" x14ac:dyDescent="0.45">
      <c r="C128" s="154" t="s">
        <v>200</v>
      </c>
      <c r="D128" s="175"/>
      <c r="E128" s="155"/>
    </row>
    <row r="129" spans="3:5" x14ac:dyDescent="0.45">
      <c r="C129" s="154" t="s">
        <v>201</v>
      </c>
      <c r="D129" s="175"/>
      <c r="E129" s="155"/>
    </row>
    <row r="130" spans="3:5" x14ac:dyDescent="0.45">
      <c r="C130" s="154" t="s">
        <v>202</v>
      </c>
      <c r="D130" s="175"/>
      <c r="E130" s="155"/>
    </row>
    <row r="131" spans="3:5" x14ac:dyDescent="0.45">
      <c r="C131" s="154" t="s">
        <v>203</v>
      </c>
      <c r="D131" s="175"/>
      <c r="E131" s="155"/>
    </row>
    <row r="132" spans="3:5" x14ac:dyDescent="0.45">
      <c r="C132" s="154" t="s">
        <v>204</v>
      </c>
      <c r="D132" s="175"/>
      <c r="E132" s="155"/>
    </row>
    <row r="133" spans="3:5" x14ac:dyDescent="0.45">
      <c r="C133" s="154" t="s">
        <v>205</v>
      </c>
      <c r="D133" s="175"/>
      <c r="E133" s="155" t="s">
        <v>206</v>
      </c>
    </row>
    <row r="134" spans="3:5" x14ac:dyDescent="0.45">
      <c r="C134" s="154" t="s">
        <v>207</v>
      </c>
      <c r="D134" s="175"/>
      <c r="E134" s="155"/>
    </row>
    <row r="135" spans="3:5" x14ac:dyDescent="0.45">
      <c r="C135" s="154" t="s">
        <v>208</v>
      </c>
      <c r="D135" s="175"/>
      <c r="E135" s="155"/>
    </row>
    <row r="136" spans="3:5" x14ac:dyDescent="0.45">
      <c r="C136" s="154" t="s">
        <v>209</v>
      </c>
      <c r="D136" s="175"/>
      <c r="E136" s="155"/>
    </row>
    <row r="137" spans="3:5" x14ac:dyDescent="0.45">
      <c r="C137" s="154" t="s">
        <v>210</v>
      </c>
      <c r="D137" s="175"/>
      <c r="E137" s="155"/>
    </row>
    <row r="138" spans="3:5" x14ac:dyDescent="0.45">
      <c r="C138" s="154" t="s">
        <v>211</v>
      </c>
      <c r="D138" s="175"/>
      <c r="E138" s="155"/>
    </row>
    <row r="139" spans="3:5" x14ac:dyDescent="0.45">
      <c r="C139" s="154" t="s">
        <v>212</v>
      </c>
      <c r="D139" s="175"/>
      <c r="E139" s="155"/>
    </row>
    <row r="140" spans="3:5" ht="33" x14ac:dyDescent="0.45">
      <c r="C140" s="154" t="s">
        <v>213</v>
      </c>
      <c r="D140" s="175"/>
      <c r="E140" s="155"/>
    </row>
    <row r="141" spans="3:5" x14ac:dyDescent="0.45">
      <c r="C141" s="154" t="s">
        <v>214</v>
      </c>
      <c r="D141" s="175"/>
      <c r="E141" s="155"/>
    </row>
    <row r="142" spans="3:5" x14ac:dyDescent="0.45">
      <c r="C142" s="154" t="s">
        <v>215</v>
      </c>
      <c r="D142" s="175"/>
      <c r="E142" s="155"/>
    </row>
    <row r="143" spans="3:5" ht="49.5" x14ac:dyDescent="0.45">
      <c r="C143" s="154" t="s">
        <v>216</v>
      </c>
      <c r="D143" s="175"/>
      <c r="E143" s="155"/>
    </row>
    <row r="144" spans="3:5" ht="18" thickBot="1" x14ac:dyDescent="0.5">
      <c r="C144" s="156" t="s">
        <v>217</v>
      </c>
      <c r="D144" s="190"/>
      <c r="E144" s="158"/>
    </row>
    <row r="145" spans="2:5" x14ac:dyDescent="0.45">
      <c r="C145" s="183"/>
    </row>
    <row r="146" spans="2:5" x14ac:dyDescent="0.45">
      <c r="C146" s="174"/>
    </row>
    <row r="147" spans="2:5" ht="18" thickBot="1" x14ac:dyDescent="0.5">
      <c r="B147" s="145">
        <v>8</v>
      </c>
      <c r="C147" s="200" t="s">
        <v>218</v>
      </c>
    </row>
    <row r="148" spans="2:5" x14ac:dyDescent="0.45">
      <c r="C148" s="201" t="s">
        <v>219</v>
      </c>
      <c r="D148" s="163"/>
      <c r="E148" s="164"/>
    </row>
    <row r="149" spans="2:5" x14ac:dyDescent="0.45">
      <c r="C149" s="154" t="s">
        <v>220</v>
      </c>
      <c r="D149" s="175"/>
      <c r="E149" s="155"/>
    </row>
    <row r="150" spans="2:5" x14ac:dyDescent="0.45">
      <c r="C150" s="154" t="s">
        <v>221</v>
      </c>
      <c r="D150" s="175"/>
      <c r="E150" s="155"/>
    </row>
    <row r="151" spans="2:5" x14ac:dyDescent="0.45">
      <c r="C151" s="154" t="s">
        <v>222</v>
      </c>
      <c r="D151" s="175"/>
      <c r="E151" s="155"/>
    </row>
    <row r="152" spans="2:5" x14ac:dyDescent="0.45">
      <c r="C152" s="154" t="s">
        <v>223</v>
      </c>
      <c r="D152" s="175"/>
      <c r="E152" s="155"/>
    </row>
    <row r="153" spans="2:5" ht="18" thickBot="1" x14ac:dyDescent="0.5">
      <c r="C153" s="156" t="s">
        <v>224</v>
      </c>
      <c r="D153" s="190"/>
      <c r="E153" s="158"/>
    </row>
    <row r="154" spans="2:5" x14ac:dyDescent="0.45">
      <c r="C154" s="183"/>
    </row>
    <row r="155" spans="2:5" x14ac:dyDescent="0.45">
      <c r="C155" s="174"/>
    </row>
    <row r="156" spans="2:5" ht="18" thickBot="1" x14ac:dyDescent="0.5">
      <c r="B156" s="145">
        <v>9</v>
      </c>
      <c r="C156" s="200" t="s">
        <v>225</v>
      </c>
    </row>
    <row r="157" spans="2:5" x14ac:dyDescent="0.45">
      <c r="C157" s="201" t="s">
        <v>226</v>
      </c>
      <c r="D157" s="163"/>
      <c r="E157" s="164"/>
    </row>
    <row r="158" spans="2:5" x14ac:dyDescent="0.45">
      <c r="C158" s="154" t="s">
        <v>227</v>
      </c>
      <c r="D158" s="175"/>
      <c r="E158" s="155"/>
    </row>
    <row r="159" spans="2:5" x14ac:dyDescent="0.45">
      <c r="C159" s="154" t="s">
        <v>228</v>
      </c>
      <c r="D159" s="175"/>
      <c r="E159" s="155"/>
    </row>
    <row r="160" spans="2:5" ht="33" x14ac:dyDescent="0.45">
      <c r="C160" s="154" t="s">
        <v>229</v>
      </c>
      <c r="D160" s="175"/>
      <c r="E160" s="155"/>
    </row>
    <row r="161" spans="3:5" x14ac:dyDescent="0.45">
      <c r="C161" s="154" t="s">
        <v>230</v>
      </c>
      <c r="D161" s="175"/>
      <c r="E161" s="155"/>
    </row>
    <row r="162" spans="3:5" ht="18" thickBot="1" x14ac:dyDescent="0.5">
      <c r="C162" s="156" t="s">
        <v>231</v>
      </c>
      <c r="D162" s="190"/>
      <c r="E162" s="158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09366-0EF1-4965-8B41-EF8C1B8BACF3}">
  <dimension ref="A3:L51"/>
  <sheetViews>
    <sheetView showGridLines="0" tabSelected="1" zoomScale="106" zoomScaleNormal="106" workbookViewId="0">
      <selection activeCell="G8" sqref="G8"/>
    </sheetView>
  </sheetViews>
  <sheetFormatPr defaultRowHeight="14.5" x14ac:dyDescent="0.35"/>
  <cols>
    <col min="1" max="1" width="8.81640625" customWidth="1"/>
    <col min="2" max="2" width="16.453125" customWidth="1"/>
    <col min="3" max="3" width="9.453125" customWidth="1"/>
    <col min="4" max="4" width="6.54296875" customWidth="1"/>
    <col min="5" max="5" width="14" customWidth="1"/>
    <col min="6" max="6" width="5" bestFit="1" customWidth="1"/>
    <col min="7" max="7" width="14.453125" customWidth="1"/>
    <col min="8" max="8" width="7.453125" bestFit="1" customWidth="1"/>
    <col min="9" max="9" width="16.453125" customWidth="1"/>
    <col min="10" max="10" width="13.26953125" bestFit="1" customWidth="1"/>
    <col min="13" max="13" width="24.7265625" customWidth="1"/>
  </cols>
  <sheetData>
    <row r="3" spans="1:12" x14ac:dyDescent="0.35">
      <c r="B3" s="95" t="s">
        <v>232</v>
      </c>
      <c r="C3" s="90"/>
      <c r="D3" s="90"/>
      <c r="E3" s="90"/>
      <c r="F3" s="90"/>
      <c r="G3" s="90"/>
      <c r="H3" s="90"/>
      <c r="I3" s="91">
        <v>5000</v>
      </c>
    </row>
    <row r="4" spans="1:12" x14ac:dyDescent="0.35">
      <c r="B4" s="96" t="s">
        <v>233</v>
      </c>
      <c r="C4" s="74"/>
      <c r="D4" s="74"/>
      <c r="E4" s="74"/>
      <c r="F4" s="74"/>
      <c r="G4" s="74"/>
      <c r="H4" s="74"/>
      <c r="I4" s="76" t="str">
        <f>IF(I3&gt;=50, IF(I3&lt;200, "Large", IF(I3&lt;500, "Mega", IF(I3&lt;3000, "Super Mega", "Ultra Mega"))), "")</f>
        <v>Ultra Mega</v>
      </c>
    </row>
    <row r="5" spans="1:12" x14ac:dyDescent="0.35">
      <c r="B5" s="97" t="s">
        <v>234</v>
      </c>
      <c r="C5" s="98"/>
      <c r="D5" s="98"/>
      <c r="E5" s="98"/>
      <c r="F5" s="98"/>
      <c r="G5" s="98"/>
      <c r="H5" s="98"/>
      <c r="I5" s="99" t="s">
        <v>235</v>
      </c>
    </row>
    <row r="6" spans="1:12" x14ac:dyDescent="0.35">
      <c r="B6" s="96" t="s">
        <v>236</v>
      </c>
      <c r="C6" s="74"/>
      <c r="D6" s="74"/>
      <c r="E6" s="74"/>
      <c r="F6" s="74"/>
      <c r="G6" s="74"/>
      <c r="H6" s="74"/>
      <c r="I6" s="76" t="str">
        <f>VLOOKUP($I$5,Sheet1!$B$2:$C$76,2,TRUE)</f>
        <v>Bundelkhand</v>
      </c>
    </row>
    <row r="7" spans="1:12" x14ac:dyDescent="0.35">
      <c r="B7" s="119"/>
      <c r="C7" s="106"/>
      <c r="D7" s="106"/>
      <c r="E7" s="106"/>
      <c r="F7" s="106"/>
      <c r="G7" s="106"/>
      <c r="H7" s="106"/>
      <c r="I7" s="120"/>
    </row>
    <row r="8" spans="1:12" x14ac:dyDescent="0.35">
      <c r="A8" s="59"/>
      <c r="B8" s="59"/>
      <c r="C8" s="59"/>
      <c r="D8" s="59"/>
      <c r="E8" s="59"/>
      <c r="F8" s="59"/>
    </row>
    <row r="9" spans="1:12" ht="15.5" x14ac:dyDescent="0.35">
      <c r="A9" s="59"/>
      <c r="B9" s="59"/>
      <c r="C9" s="59"/>
      <c r="D9" s="59"/>
      <c r="E9" s="240" t="s">
        <v>237</v>
      </c>
      <c r="F9" s="241"/>
      <c r="G9" s="241"/>
    </row>
    <row r="10" spans="1:12" x14ac:dyDescent="0.35">
      <c r="A10" s="59"/>
      <c r="B10" s="59"/>
      <c r="C10" s="59"/>
      <c r="D10" s="59"/>
      <c r="E10" s="1"/>
      <c r="F10" s="1"/>
      <c r="G10" s="1"/>
    </row>
    <row r="11" spans="1:12" x14ac:dyDescent="0.35">
      <c r="B11" s="242" t="s">
        <v>238</v>
      </c>
      <c r="C11" s="243"/>
      <c r="D11" s="243"/>
      <c r="E11" s="230" t="s">
        <v>239</v>
      </c>
      <c r="F11" s="231"/>
      <c r="G11" s="232"/>
      <c r="H11" s="228" t="s">
        <v>240</v>
      </c>
      <c r="I11" s="229"/>
      <c r="J11" s="92" t="s">
        <v>241</v>
      </c>
      <c r="L11" t="s">
        <v>242</v>
      </c>
    </row>
    <row r="12" spans="1:12" x14ac:dyDescent="0.35">
      <c r="A12" s="59"/>
      <c r="B12" s="233" t="s">
        <v>243</v>
      </c>
      <c r="C12" s="234"/>
      <c r="D12" s="235"/>
      <c r="E12" s="81" t="s">
        <v>244</v>
      </c>
      <c r="F12" s="81"/>
      <c r="G12" s="68"/>
      <c r="H12" s="66" t="s">
        <v>245</v>
      </c>
      <c r="I12" s="88" t="s">
        <v>246</v>
      </c>
      <c r="J12" s="89">
        <f>IF(AND(OR(I6="Pachimanchal", I6="Madhyanchal"), NOT(OR(I5="Gautam Budhnagar", I5="Gaziabad")), I3&gt;=3000), ECI!D12*Sheet3!K10,
 IF(AND(OR(I6="Pachimanchal", I6="Madhyanchal"), NOT(OR(I5="Gautam Budhnagar", I5="Gaziabad")), I3&gt;=500), ECI!D12*Sheet3!J10,
 IF(AND(OR(I6="Pachimanchal", I6="Madhyanchal"), NOT(OR(I5="Gautam Budhnagar", I5="Gaziabad")), I3&gt;=200), ECI!D12*Sheet3!I10,
 IF(AND(OR(I6="Pachimanchal", I6="Madhyanchal"), NOT(OR(I5="Gautam Budhnagar", I5="Gaziabad")), I3&gt;=50), ECI!D12*Sheet3!H10,
 IF(AND(OR(I6="Poorvanchal", I6="Bundelkhand"), I3&gt;=3000), ECI!D12*Sheet3!K12,
 IF(AND(OR(I6="Poorvanchal", I6="Bundelkhand"), I3&gt;=500), ECI!D12*Sheet3!J12,
 IF(AND(OR(I6="Poorvanchal", I6="Bundelkhand"), I3&gt;=200), ECI!D12*Sheet3!I12,
 IF(AND(OR(I6="Poorvanchal", I6="Bundelkhand"), I3&gt;=50), ECI!D12*Sheet3!H12,
 IF(AND(OR(I5="Gautam Budhnagar", I5="Gaziabad"), I3&gt;=3000), ECI!D12*Sheet3!K8,
 IF(AND(OR(I5="Gautam Budhnagar", I5="Gaziabad"), I3&gt;=500), ECI!D12*Sheet3!J8,
 IF(AND(OR(I5="Gautam Budhnagar", I5="Gaziabad"), I3&gt;=200), ECI!D12*Sheet3!I8,
 IF(AND(OR(I5="Gautam Budhnagar", I5="Gaziabad"), I3&gt;=50), ECI!D12*Sheet3!I8, 0))))))))))))</f>
        <v>14084.89</v>
      </c>
    </row>
    <row r="13" spans="1:12" x14ac:dyDescent="0.35">
      <c r="B13" s="236" t="s">
        <v>247</v>
      </c>
      <c r="C13" s="237"/>
      <c r="D13" s="82"/>
      <c r="E13" s="101">
        <f>IF(OR(I5="Gautam Budhnagar", I5="Ghaziabad"), 'Option 1'!I6, IF(OR(I6="Madhyanchal", I6="Paschimanchal"), 'Option 1'!I7, IF(OR(I6="Bundelkhand", I6="Poorvanchal"), 'Option 1'!I8, "")))</f>
        <v>22239.3</v>
      </c>
      <c r="F13" s="74"/>
      <c r="G13" s="75"/>
      <c r="H13" s="87"/>
      <c r="I13" s="75" t="s">
        <v>248</v>
      </c>
      <c r="J13" s="89">
        <f>IF(AND(OR(I6="Pachimanchal", I6="Madhyanchal"), NOT(OR(I5="Gautam Budhnagar", I5="Gaziabad")), I3&gt;=3000), ECI!D12*Sheet3!K11,
 IF(AND(OR(I6="Pachimanchal", I6="Madhyanchal"), NOT(OR(I5="Gautam Budhnagar", I5="Gaziabad")), I3&gt;=500), ECI!D12*Sheet3!J11,
 IF(AND(OR(I6="Pachimanchal", I6="Madhyanchal"), NOT(OR(I5="Gautam Budhnagar", I5="Gaziabad")), I3&gt;=200), ECI!D12*Sheet3!I11,
 IF(AND(OR(I6="Pachimanchal", I6="Madhyanchal"), NOT(OR(I5="Gautam Budhnagar", I5="Gaziabad")), I3&gt;=50), ECI!D12*Sheet3!H11,
 IF(AND(OR(I6="Poorvanchal", I6="Bundelkhand"), I3&gt;=3000), ECI!D12*Sheet3!K13,
 IF(AND(OR(I6="Poorvanchal", I6="Bundelkhand"), I3&gt;=500), ECI!D12*Sheet3!J13,
 IF(AND(OR(I6="Poorvanchal", I6="Bundelkhand"), I3&gt;=200), ECI!D12*Sheet3!I13,
 IF(AND(OR(I6="Poorvanchal", I6="Bundelkhand"), I3&gt;=50), ECI!D12*Sheet3!H13,
 IF(AND(OR(I5="Gautam Budhnagar", I5="Gaziabad"), I3&gt;=3000), ECI!D12*Sheet3!K9,
 IF(AND(OR(I5="Gautam Budhnagar", I5="Gaziabad"), I3&gt;=500), ECI!D12*Sheet3!J9,
 IF(AND(OR(I5="Gautam Budhnagar", I5="Gaziabad"), I3&gt;=200), ECI!D12*Sheet3!I9,
 IF(AND(OR(I5="Gautam Budhnagar", I5="Gaziabad"), I3&gt;=50), ECI!D12*Sheet3!H9, 0))))))))))))</f>
        <v>222393</v>
      </c>
    </row>
    <row r="14" spans="1:12" x14ac:dyDescent="0.35">
      <c r="A14" s="59"/>
      <c r="B14" s="236" t="s">
        <v>249</v>
      </c>
      <c r="C14" s="237"/>
      <c r="D14" s="82"/>
      <c r="E14" s="74">
        <f>IF(I4="Mega",'Option 1'!E13, IF(I4="Super Mega",'Option 1'!E14, IF(I4="Ultra Mega",'Option 1'!E15, "")))</f>
        <v>2965.2400000000002</v>
      </c>
      <c r="F14" s="74"/>
      <c r="G14" s="75"/>
      <c r="H14" s="77"/>
      <c r="I14" s="78"/>
      <c r="J14" s="78"/>
    </row>
    <row r="15" spans="1:12" x14ac:dyDescent="0.35">
      <c r="A15" s="59"/>
      <c r="B15" s="236" t="s">
        <v>250</v>
      </c>
      <c r="C15" s="237"/>
      <c r="D15" s="82"/>
      <c r="E15" s="74">
        <f>IF(OR(I5="Gautam Budhnagar", I5="Ghaziabad"), 'Option 1'!K6, IF(OR(I6="Madhyanchal", I6="Paschimanchal"), 'Option 1'!K7, IF(OR(I6="Bundelkhand", I6="Poorvanchal"), 'Option 1'!K8, "")))</f>
        <v>2965.2400000000002</v>
      </c>
      <c r="F15" s="74"/>
      <c r="G15" s="75"/>
      <c r="H15" s="77"/>
      <c r="I15" s="78"/>
      <c r="J15" s="78"/>
    </row>
    <row r="16" spans="1:12" x14ac:dyDescent="0.35">
      <c r="A16" s="59"/>
      <c r="B16" s="238" t="s">
        <v>251</v>
      </c>
      <c r="C16" s="239"/>
      <c r="D16" s="85"/>
      <c r="E16" s="84">
        <f>IF(OR(I5="Gautam Budhnagar", I5="Ghaziabad"), 'Option 1'!L6, IF(OR(I6="Madhyanchal", I6="Paschimanchal"), 'Option 1'!L7, IF(OR(I6="Bundelkhand", I6="Poorvanchal"), 'Option 1'!L8, "")))</f>
        <v>2223.9299999999998</v>
      </c>
      <c r="F16" s="84"/>
      <c r="G16" s="85"/>
      <c r="H16" s="77"/>
      <c r="I16" s="78"/>
      <c r="J16" s="78"/>
    </row>
    <row r="17" spans="1:11" x14ac:dyDescent="0.35">
      <c r="A17" s="59"/>
      <c r="B17" s="83" t="s">
        <v>252</v>
      </c>
      <c r="C17" s="84"/>
      <c r="D17" s="86"/>
      <c r="E17" s="94">
        <f>SUM(E13:E16)</f>
        <v>30393.710000000003</v>
      </c>
      <c r="F17" s="84"/>
      <c r="G17" s="85"/>
      <c r="H17" s="79"/>
      <c r="I17" s="80"/>
      <c r="J17" s="80"/>
    </row>
    <row r="18" spans="1:11" x14ac:dyDescent="0.35">
      <c r="B18" s="59"/>
      <c r="D18" s="59"/>
      <c r="E18" s="59"/>
      <c r="F18" s="59"/>
    </row>
    <row r="19" spans="1:11" x14ac:dyDescent="0.35">
      <c r="A19" s="59"/>
      <c r="B19" s="59"/>
      <c r="C19" s="59"/>
      <c r="D19" s="59"/>
      <c r="E19" s="59"/>
      <c r="F19" s="59"/>
    </row>
    <row r="20" spans="1:11" x14ac:dyDescent="0.35">
      <c r="A20" s="59"/>
      <c r="B20" s="59"/>
      <c r="C20" s="59"/>
      <c r="D20" s="59"/>
      <c r="E20" s="59"/>
      <c r="F20" s="59"/>
    </row>
    <row r="21" spans="1:11" x14ac:dyDescent="0.35">
      <c r="A21" s="59"/>
      <c r="B21" s="59"/>
      <c r="C21" s="59"/>
      <c r="D21" s="59"/>
      <c r="E21" s="59"/>
      <c r="F21" s="59"/>
    </row>
    <row r="22" spans="1:11" x14ac:dyDescent="0.35">
      <c r="A22" s="59"/>
      <c r="B22" s="59"/>
      <c r="C22" s="59"/>
      <c r="D22" s="59"/>
      <c r="E22" s="59"/>
      <c r="F22" s="59"/>
    </row>
    <row r="23" spans="1:11" x14ac:dyDescent="0.35">
      <c r="A23" s="241"/>
      <c r="B23" s="241"/>
      <c r="C23" s="241"/>
      <c r="D23" s="241"/>
      <c r="E23" s="1"/>
    </row>
    <row r="24" spans="1:11" x14ac:dyDescent="0.35">
      <c r="A24" s="241"/>
      <c r="B24" s="241"/>
      <c r="C24" s="241"/>
      <c r="D24" s="241"/>
      <c r="E24" s="1"/>
    </row>
    <row r="25" spans="1:11" x14ac:dyDescent="0.35">
      <c r="A25" s="1"/>
    </row>
    <row r="26" spans="1:11" x14ac:dyDescent="0.35">
      <c r="A26" s="1"/>
      <c r="B26" s="245"/>
      <c r="C26" s="245"/>
      <c r="D26" s="244"/>
      <c r="E26" s="244"/>
      <c r="G26" s="241"/>
      <c r="H26" s="241"/>
      <c r="I26" s="241"/>
      <c r="J26" s="244"/>
      <c r="K26" s="244"/>
    </row>
    <row r="27" spans="1:11" x14ac:dyDescent="0.35">
      <c r="A27" s="1"/>
      <c r="B27" s="1"/>
      <c r="C27" s="1"/>
      <c r="D27" s="244"/>
      <c r="E27" s="244"/>
      <c r="F27" s="1"/>
      <c r="J27" s="244"/>
      <c r="K27" s="244"/>
    </row>
    <row r="28" spans="1:11" ht="16.899999999999999" customHeight="1" x14ac:dyDescent="0.35">
      <c r="B28" s="2"/>
      <c r="C28" s="49"/>
      <c r="D28" s="241"/>
      <c r="E28" s="241"/>
      <c r="H28" s="49"/>
      <c r="J28" s="241"/>
      <c r="K28" s="241"/>
    </row>
    <row r="29" spans="1:11" x14ac:dyDescent="0.35">
      <c r="A29" s="1"/>
      <c r="B29" s="2"/>
      <c r="C29" s="49"/>
      <c r="D29" s="241"/>
      <c r="E29" s="241"/>
      <c r="H29" s="49"/>
      <c r="J29" s="241"/>
      <c r="K29" s="241"/>
    </row>
    <row r="30" spans="1:11" x14ac:dyDescent="0.35">
      <c r="A30" s="59"/>
      <c r="B30" s="2"/>
      <c r="C30" s="49"/>
      <c r="D30" s="241"/>
      <c r="E30" s="241"/>
      <c r="H30" s="49"/>
      <c r="J30" s="241"/>
      <c r="K30" s="241"/>
    </row>
    <row r="34" spans="3:11" x14ac:dyDescent="0.35">
      <c r="C34" s="241"/>
      <c r="D34" s="241"/>
      <c r="E34" s="241"/>
      <c r="F34" s="241"/>
    </row>
    <row r="35" spans="3:11" x14ac:dyDescent="0.35">
      <c r="C35" s="241"/>
      <c r="D35" s="241"/>
      <c r="E35" s="1"/>
    </row>
    <row r="36" spans="3:11" x14ac:dyDescent="0.35">
      <c r="C36" s="1"/>
      <c r="D36" s="1"/>
      <c r="E36" s="1"/>
      <c r="F36" s="1"/>
    </row>
    <row r="37" spans="3:11" x14ac:dyDescent="0.35">
      <c r="E37" s="3"/>
    </row>
    <row r="38" spans="3:11" x14ac:dyDescent="0.35">
      <c r="E38" s="3"/>
    </row>
    <row r="39" spans="3:11" ht="16.899999999999999" customHeight="1" x14ac:dyDescent="0.35">
      <c r="E39" s="3"/>
    </row>
    <row r="40" spans="3:11" x14ac:dyDescent="0.35">
      <c r="E40" s="3"/>
    </row>
    <row r="41" spans="3:11" x14ac:dyDescent="0.35">
      <c r="C41" s="241"/>
      <c r="D41" s="241"/>
      <c r="E41" s="47"/>
    </row>
    <row r="45" spans="3:11" x14ac:dyDescent="0.35">
      <c r="C45" s="241"/>
      <c r="D45" s="241"/>
      <c r="E45" s="241"/>
      <c r="F45" s="241"/>
      <c r="G45" s="241"/>
      <c r="H45" s="241"/>
      <c r="I45" s="241"/>
      <c r="J45" s="241"/>
      <c r="K45" s="241"/>
    </row>
    <row r="46" spans="3:11" x14ac:dyDescent="0.35">
      <c r="C46" s="241"/>
      <c r="D46" s="241"/>
      <c r="E46" s="241"/>
      <c r="F46" s="241"/>
      <c r="G46" s="241"/>
      <c r="H46" s="241"/>
      <c r="I46" s="241"/>
      <c r="J46" s="241"/>
      <c r="K46" s="241"/>
    </row>
    <row r="47" spans="3:11" x14ac:dyDescent="0.35">
      <c r="C47" s="241"/>
      <c r="D47" s="241"/>
      <c r="F47" s="241"/>
      <c r="G47" s="241"/>
      <c r="I47" s="241"/>
      <c r="J47" s="241"/>
    </row>
    <row r="48" spans="3:11" x14ac:dyDescent="0.35">
      <c r="C48" s="241"/>
      <c r="D48" s="241"/>
      <c r="F48" s="241"/>
      <c r="G48" s="241"/>
      <c r="I48" s="241"/>
      <c r="J48" s="241"/>
    </row>
    <row r="49" spans="3:11" x14ac:dyDescent="0.35">
      <c r="C49" s="241"/>
      <c r="D49" s="241"/>
      <c r="F49" s="241"/>
      <c r="G49" s="241"/>
      <c r="I49" s="241"/>
      <c r="J49" s="241"/>
    </row>
    <row r="50" spans="3:11" x14ac:dyDescent="0.35">
      <c r="C50" s="241"/>
      <c r="D50" s="241"/>
      <c r="E50" s="2"/>
      <c r="F50" s="241"/>
      <c r="G50" s="241"/>
      <c r="H50" s="36"/>
      <c r="I50" s="241"/>
      <c r="J50" s="241"/>
      <c r="K50" s="36"/>
    </row>
    <row r="51" spans="3:11" x14ac:dyDescent="0.35">
      <c r="E51" t="s">
        <v>242</v>
      </c>
      <c r="I51" s="241"/>
      <c r="J51" s="241"/>
    </row>
  </sheetData>
  <mergeCells count="41">
    <mergeCell ref="C47:D47"/>
    <mergeCell ref="F47:G47"/>
    <mergeCell ref="I46:K46"/>
    <mergeCell ref="A23:D23"/>
    <mergeCell ref="A24:D24"/>
    <mergeCell ref="B26:C26"/>
    <mergeCell ref="J28:K28"/>
    <mergeCell ref="J29:K29"/>
    <mergeCell ref="C34:F34"/>
    <mergeCell ref="C35:D35"/>
    <mergeCell ref="C41:D41"/>
    <mergeCell ref="I50:J50"/>
    <mergeCell ref="I51:J51"/>
    <mergeCell ref="C48:D48"/>
    <mergeCell ref="C49:D49"/>
    <mergeCell ref="C50:D50"/>
    <mergeCell ref="F48:G48"/>
    <mergeCell ref="F49:G49"/>
    <mergeCell ref="F50:G50"/>
    <mergeCell ref="I48:J48"/>
    <mergeCell ref="B15:C15"/>
    <mergeCell ref="B16:C16"/>
    <mergeCell ref="E9:G9"/>
    <mergeCell ref="B11:D11"/>
    <mergeCell ref="I49:J49"/>
    <mergeCell ref="J30:K30"/>
    <mergeCell ref="D26:E27"/>
    <mergeCell ref="J26:K27"/>
    <mergeCell ref="D28:E28"/>
    <mergeCell ref="D29:E29"/>
    <mergeCell ref="D30:E30"/>
    <mergeCell ref="G26:I26"/>
    <mergeCell ref="I47:J47"/>
    <mergeCell ref="C45:K45"/>
    <mergeCell ref="C46:E46"/>
    <mergeCell ref="F46:H46"/>
    <mergeCell ref="H11:I11"/>
    <mergeCell ref="E11:G11"/>
    <mergeCell ref="B12:D12"/>
    <mergeCell ref="B13:C13"/>
    <mergeCell ref="B14:C14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C83155C-8872-4C9C-947A-3D3CC83EBB6A}">
          <x14:formula1>
            <xm:f>Sheet1!$H$14:$H$15</xm:f>
          </x14:formula1>
          <xm:sqref>E11</xm:sqref>
        </x14:dataValidation>
        <x14:dataValidation type="list" allowBlank="1" showInputMessage="1" showErrorMessage="1" xr:uid="{0A4B300B-7F8F-4285-A7C6-39562B40384F}">
          <x14:formula1>
            <xm:f>Sheet1!$B$2:$B$76</xm:f>
          </x14:formula1>
          <xm:sqref>I5</xm:sqref>
        </x14:dataValidation>
        <x14:dataValidation type="list" allowBlank="1" showInputMessage="1" showErrorMessage="1" xr:uid="{A026B72F-6E7E-473E-91A2-2E654D0B4C75}">
          <x14:formula1>
            <xm:f>Sheet1!$H$67:$I$67</xm:f>
          </x14:formula1>
          <xm:sqref>J11 A21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662ED-25F3-46B8-8F0B-B5970B8DAB66}">
  <dimension ref="A2:Z32"/>
  <sheetViews>
    <sheetView showGridLines="0" workbookViewId="0">
      <selection activeCell="H17" sqref="H17:J17"/>
    </sheetView>
  </sheetViews>
  <sheetFormatPr defaultRowHeight="14.5" x14ac:dyDescent="0.35"/>
  <cols>
    <col min="2" max="2" width="13" customWidth="1"/>
    <col min="3" max="3" width="13.26953125" customWidth="1"/>
    <col min="4" max="4" width="9.81640625" bestFit="1" customWidth="1"/>
    <col min="6" max="6" width="11.7265625" customWidth="1"/>
    <col min="9" max="9" width="10.7265625" customWidth="1"/>
    <col min="10" max="10" width="10.81640625" customWidth="1"/>
    <col min="12" max="12" width="11.26953125" customWidth="1"/>
    <col min="17" max="17" width="9.81640625" bestFit="1" customWidth="1"/>
    <col min="21" max="21" width="11.81640625" customWidth="1"/>
  </cols>
  <sheetData>
    <row r="2" spans="1:26" x14ac:dyDescent="0.35">
      <c r="A2" s="241"/>
      <c r="B2" s="241"/>
      <c r="C2" s="241"/>
      <c r="D2" s="241"/>
      <c r="E2" s="241"/>
      <c r="F2" s="1"/>
    </row>
    <row r="3" spans="1:26" ht="15" customHeight="1" x14ac:dyDescent="0.35">
      <c r="A3" s="4" t="s">
        <v>253</v>
      </c>
      <c r="B3" s="265" t="s">
        <v>254</v>
      </c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7"/>
    </row>
    <row r="4" spans="1:26" x14ac:dyDescent="0.35">
      <c r="B4" s="258" t="s">
        <v>77</v>
      </c>
      <c r="C4" s="259"/>
      <c r="D4" s="260"/>
      <c r="E4" s="261" t="s">
        <v>255</v>
      </c>
      <c r="F4" s="262"/>
      <c r="G4" s="262"/>
      <c r="H4" s="61" t="s">
        <v>256</v>
      </c>
      <c r="I4" s="73" t="s">
        <v>257</v>
      </c>
      <c r="J4" s="263" t="s">
        <v>258</v>
      </c>
      <c r="K4" s="263"/>
      <c r="L4" s="264"/>
      <c r="M4" s="268" t="s">
        <v>259</v>
      </c>
      <c r="N4" s="269"/>
    </row>
    <row r="5" spans="1:26" x14ac:dyDescent="0.35">
      <c r="B5" s="249"/>
      <c r="C5" s="250"/>
      <c r="D5" s="251"/>
      <c r="E5" s="63" t="s">
        <v>260</v>
      </c>
      <c r="F5" s="256" t="s">
        <v>261</v>
      </c>
      <c r="G5" s="257"/>
      <c r="H5" s="93"/>
      <c r="I5" s="66"/>
      <c r="J5" s="63" t="s">
        <v>262</v>
      </c>
      <c r="K5" s="63" t="s">
        <v>263</v>
      </c>
      <c r="L5" s="63" t="s">
        <v>264</v>
      </c>
      <c r="M5" s="67"/>
      <c r="N5" s="68"/>
    </row>
    <row r="6" spans="1:26" x14ac:dyDescent="0.35">
      <c r="B6" s="246" t="s">
        <v>265</v>
      </c>
      <c r="C6" s="247"/>
      <c r="D6" s="248"/>
      <c r="E6" s="64">
        <f>IF('incentive calculator'!I3&gt;=3000,22%,IF('incentive calculator'!I3&gt;=500,20%,IF('incentive calculator'!I3&gt;=200,18%,IF('incentive calculator'!I3&gt;=50,10%,""))))</f>
        <v>0.22</v>
      </c>
      <c r="F6" s="249">
        <f>E6*ECI!D12</f>
        <v>16308.82</v>
      </c>
      <c r="G6" s="250"/>
      <c r="H6" s="63">
        <v>1</v>
      </c>
      <c r="I6" s="67">
        <f>F6*H6</f>
        <v>16308.82</v>
      </c>
      <c r="J6" s="117">
        <f>E13</f>
        <v>2223.9299999999998</v>
      </c>
      <c r="K6" s="72">
        <f>E25*ECI!D12</f>
        <v>2965.2400000000002</v>
      </c>
      <c r="L6" s="71">
        <f>IF('incentive calculator'!I3&gt;200,'Option 1'!E32*ECI!D12,0)</f>
        <v>2223.9299999999998</v>
      </c>
      <c r="M6" s="271">
        <f>I6+J6+K6+L6</f>
        <v>23721.920000000002</v>
      </c>
      <c r="N6" s="251"/>
    </row>
    <row r="7" spans="1:26" x14ac:dyDescent="0.35">
      <c r="B7" s="249" t="s">
        <v>266</v>
      </c>
      <c r="C7" s="250"/>
      <c r="D7" s="251"/>
      <c r="E7" s="64">
        <f>IF('incentive calculator'!I3&gt;=3000,25%,IF('incentive calculator'!I3&gt;=500,22%,IF('incentive calculator'!I3&gt;=200,20%,IF('incentive calculator'!I3&gt;=50,12%,""))))</f>
        <v>0.25</v>
      </c>
      <c r="F7" s="249">
        <f>E7*ECI!D12</f>
        <v>18532.75</v>
      </c>
      <c r="G7" s="250"/>
      <c r="H7" s="70">
        <v>1</v>
      </c>
      <c r="I7" s="71">
        <f>F7*H7</f>
        <v>18532.75</v>
      </c>
      <c r="J7" s="118">
        <f>E14</f>
        <v>1482.6200000000001</v>
      </c>
      <c r="K7" s="72">
        <f>E25*ECI!D12</f>
        <v>2965.2400000000002</v>
      </c>
      <c r="L7" s="71">
        <f>IF('incentive calculator'!I3&gt;200,'Option 1'!E32*ECI!D12,0)</f>
        <v>2223.9299999999998</v>
      </c>
      <c r="M7" s="272">
        <f>F7*H7+J7+K7+L7</f>
        <v>25204.54</v>
      </c>
      <c r="N7" s="273"/>
      <c r="Q7" s="49"/>
    </row>
    <row r="8" spans="1:26" x14ac:dyDescent="0.35">
      <c r="B8" s="252" t="s">
        <v>267</v>
      </c>
      <c r="C8" s="253"/>
      <c r="D8" s="254"/>
      <c r="E8" s="62">
        <f>IF('incentive calculator'!I3&gt;=3000,30%,IF('incentive calculator'!I4&gt;=500,25%,IF('incentive calculator'!I3&gt;=200,22%,IF('incentive calculator'!I3&gt;=50,15%,""))))</f>
        <v>0.3</v>
      </c>
      <c r="F8" s="252">
        <f>E8*ECI!D12</f>
        <v>22239.3</v>
      </c>
      <c r="G8" s="253"/>
      <c r="H8" s="70">
        <v>1</v>
      </c>
      <c r="I8" s="71">
        <f>F8*H8</f>
        <v>22239.3</v>
      </c>
      <c r="J8" s="118">
        <f>E15</f>
        <v>2965.2400000000002</v>
      </c>
      <c r="K8" s="65">
        <f>E25*ECI!D12</f>
        <v>2965.2400000000002</v>
      </c>
      <c r="L8" s="69">
        <f>IF('incentive calculator'!I3&gt;200,'Option 1'!E32*ECI!D12,0)</f>
        <v>2223.9299999999998</v>
      </c>
      <c r="M8" s="274">
        <f>F8*H8+J8+K8+L8</f>
        <v>30393.710000000003</v>
      </c>
      <c r="N8" s="275"/>
    </row>
    <row r="11" spans="1:26" x14ac:dyDescent="0.35">
      <c r="A11" s="4" t="s">
        <v>268</v>
      </c>
      <c r="B11" s="270" t="s">
        <v>269</v>
      </c>
      <c r="C11" s="270"/>
      <c r="D11" s="270"/>
      <c r="E11" s="270"/>
      <c r="F11" s="109"/>
      <c r="G11" s="109"/>
      <c r="H11" s="109"/>
      <c r="I11" s="109"/>
      <c r="J11" s="109"/>
      <c r="K11" s="109"/>
    </row>
    <row r="12" spans="1:26" ht="21" x14ac:dyDescent="0.35">
      <c r="B12" s="115" t="s">
        <v>270</v>
      </c>
      <c r="C12" s="115" t="s">
        <v>271</v>
      </c>
      <c r="D12" s="115" t="s">
        <v>272</v>
      </c>
      <c r="E12" s="116" t="s">
        <v>273</v>
      </c>
      <c r="G12" s="255"/>
      <c r="H12" s="255"/>
      <c r="I12" s="255"/>
      <c r="J12" s="255"/>
    </row>
    <row r="13" spans="1:26" x14ac:dyDescent="0.35">
      <c r="A13" t="s">
        <v>242</v>
      </c>
      <c r="B13" s="71" t="s">
        <v>274</v>
      </c>
      <c r="C13" s="121">
        <v>650</v>
      </c>
      <c r="D13" s="107">
        <f>IF(C13&gt;=1200, 4%, IF(C13&gt;=600, 3%, IF(C13&gt;=300, 2%,"")))</f>
        <v>0.03</v>
      </c>
      <c r="E13" s="108">
        <f>D13*ECI!D12</f>
        <v>2223.9299999999998</v>
      </c>
      <c r="G13" s="255"/>
      <c r="H13" s="255"/>
      <c r="I13" s="255"/>
      <c r="J13" s="103"/>
    </row>
    <row r="14" spans="1:26" x14ac:dyDescent="0.35">
      <c r="B14" s="71" t="s">
        <v>275</v>
      </c>
      <c r="C14" s="121">
        <v>600</v>
      </c>
      <c r="D14" s="107">
        <f>IF(C14&gt;=1800, 4%, IF(C14&gt;=1200, 3%, IF(C14&gt;=600, 2%,"")))</f>
        <v>0.02</v>
      </c>
      <c r="E14" s="108">
        <f>D14*ECI!D12</f>
        <v>1482.6200000000001</v>
      </c>
      <c r="G14" s="102"/>
      <c r="H14" s="102"/>
      <c r="I14" s="102"/>
      <c r="J14" s="103"/>
      <c r="P14" s="110"/>
    </row>
    <row r="15" spans="1:26" x14ac:dyDescent="0.35">
      <c r="B15" s="71" t="s">
        <v>276</v>
      </c>
      <c r="C15" s="121">
        <v>4500</v>
      </c>
      <c r="D15" s="107">
        <f>IF(C15&gt;=4500, 4%, IF(C15&gt;=3000, 3%, IF(C15&gt;=1500, 2%,"")))</f>
        <v>0.04</v>
      </c>
      <c r="E15" s="108">
        <f>D15*ECI!D12</f>
        <v>2965.2400000000002</v>
      </c>
      <c r="G15" s="102"/>
      <c r="H15" s="102"/>
      <c r="I15" s="102"/>
      <c r="J15" s="103"/>
      <c r="O15" s="111"/>
      <c r="P15" s="110"/>
    </row>
    <row r="16" spans="1:26" x14ac:dyDescent="0.35">
      <c r="H16" s="102"/>
      <c r="I16" s="102"/>
      <c r="J16" s="102"/>
      <c r="K16" s="103"/>
      <c r="O16" s="100"/>
      <c r="P16" s="111"/>
      <c r="Q16" s="110"/>
      <c r="R16" s="100"/>
      <c r="S16" s="100"/>
      <c r="T16" s="111"/>
      <c r="U16" s="111"/>
      <c r="V16" s="111"/>
      <c r="W16" s="111"/>
      <c r="X16" s="112"/>
      <c r="Y16" s="100"/>
      <c r="Z16" s="100"/>
    </row>
    <row r="17" spans="1:24" x14ac:dyDescent="0.35">
      <c r="B17" s="255"/>
      <c r="C17" s="255"/>
      <c r="D17" s="103"/>
      <c r="E17" s="255"/>
      <c r="F17" s="255"/>
      <c r="G17" s="103"/>
      <c r="H17" s="255"/>
      <c r="I17" s="255"/>
      <c r="J17" s="255"/>
      <c r="K17" s="103"/>
      <c r="P17" s="111"/>
      <c r="Q17" s="110"/>
      <c r="U17" s="100"/>
      <c r="V17" s="113"/>
      <c r="W17" s="100"/>
      <c r="X17" s="114"/>
    </row>
    <row r="18" spans="1:24" x14ac:dyDescent="0.35">
      <c r="B18" s="255"/>
      <c r="C18" s="255"/>
      <c r="D18" s="104"/>
      <c r="E18" s="255"/>
      <c r="F18" s="255"/>
      <c r="G18" s="105"/>
      <c r="H18" s="255"/>
      <c r="I18" s="255"/>
      <c r="J18" s="255"/>
      <c r="K18" s="105"/>
      <c r="Q18" s="100"/>
      <c r="U18" s="100"/>
      <c r="V18" s="113"/>
      <c r="W18" s="100"/>
      <c r="X18" s="114"/>
    </row>
    <row r="19" spans="1:24" x14ac:dyDescent="0.35">
      <c r="P19" s="111"/>
      <c r="Q19" s="100"/>
      <c r="U19" s="100"/>
      <c r="V19" s="113"/>
      <c r="W19" s="100"/>
      <c r="X19" s="114"/>
    </row>
    <row r="20" spans="1:24" x14ac:dyDescent="0.35">
      <c r="Q20" s="100"/>
    </row>
    <row r="21" spans="1:24" x14ac:dyDescent="0.35">
      <c r="A21" s="4" t="s">
        <v>277</v>
      </c>
      <c r="B21" s="265" t="s">
        <v>278</v>
      </c>
      <c r="C21" s="266"/>
      <c r="D21" s="266"/>
      <c r="E21" s="267"/>
      <c r="Q21" s="100"/>
    </row>
    <row r="22" spans="1:24" x14ac:dyDescent="0.35">
      <c r="B22" s="276" t="s">
        <v>279</v>
      </c>
      <c r="C22" s="277"/>
      <c r="D22" s="278"/>
      <c r="E22" s="55">
        <v>10000</v>
      </c>
    </row>
    <row r="23" spans="1:24" x14ac:dyDescent="0.35">
      <c r="B23" s="282" t="s">
        <v>263</v>
      </c>
      <c r="C23" s="283"/>
      <c r="D23" s="284"/>
      <c r="E23" s="56">
        <v>8000</v>
      </c>
    </row>
    <row r="24" spans="1:24" x14ac:dyDescent="0.35">
      <c r="B24" s="276" t="s">
        <v>280</v>
      </c>
      <c r="C24" s="277"/>
      <c r="D24" s="278"/>
      <c r="E24" s="52">
        <f>E23/E22*100</f>
        <v>80</v>
      </c>
    </row>
    <row r="25" spans="1:24" x14ac:dyDescent="0.35">
      <c r="B25" s="279" t="s">
        <v>281</v>
      </c>
      <c r="C25" s="280"/>
      <c r="D25" s="281"/>
      <c r="E25" s="57">
        <f>IF(E24&gt;=75,0.04,IF(E24&gt;=50,0.03,IF(E24&gt;=25,0.02,0)))</f>
        <v>0.04</v>
      </c>
    </row>
    <row r="28" spans="1:24" x14ac:dyDescent="0.35">
      <c r="A28" s="4" t="s">
        <v>282</v>
      </c>
      <c r="B28" s="285" t="s">
        <v>283</v>
      </c>
      <c r="C28" s="286"/>
      <c r="D28" s="286"/>
      <c r="E28" s="287"/>
    </row>
    <row r="29" spans="1:24" x14ac:dyDescent="0.35">
      <c r="B29" s="288" t="s">
        <v>284</v>
      </c>
      <c r="C29" s="289"/>
      <c r="D29" s="290"/>
      <c r="E29" s="53">
        <v>50000</v>
      </c>
    </row>
    <row r="30" spans="1:24" x14ac:dyDescent="0.35">
      <c r="B30" s="291" t="s">
        <v>285</v>
      </c>
      <c r="C30" s="292"/>
      <c r="D30" s="293"/>
      <c r="E30" s="54">
        <v>30000</v>
      </c>
    </row>
    <row r="31" spans="1:24" x14ac:dyDescent="0.35">
      <c r="B31" s="276" t="s">
        <v>286</v>
      </c>
      <c r="C31" s="277"/>
      <c r="D31" s="278"/>
      <c r="E31" s="52">
        <f>E30/E29*100</f>
        <v>60</v>
      </c>
    </row>
    <row r="32" spans="1:24" x14ac:dyDescent="0.35">
      <c r="B32" s="279" t="s">
        <v>273</v>
      </c>
      <c r="C32" s="280"/>
      <c r="D32" s="281"/>
      <c r="E32" s="58" t="str">
        <f>IF(AND(E31&gt;40,E31&lt;60), "2%", IF(AND(E31&gt;=60,E31&lt;75), "3%", IF(AND(E31&gt;=75), "4%", "")))</f>
        <v>3%</v>
      </c>
    </row>
  </sheetData>
  <mergeCells count="36">
    <mergeCell ref="H17:J17"/>
    <mergeCell ref="H18:J18"/>
    <mergeCell ref="B29:D29"/>
    <mergeCell ref="B21:E21"/>
    <mergeCell ref="B30:D30"/>
    <mergeCell ref="B22:D22"/>
    <mergeCell ref="B18:C18"/>
    <mergeCell ref="E18:F18"/>
    <mergeCell ref="B17:C17"/>
    <mergeCell ref="E17:F17"/>
    <mergeCell ref="B31:D31"/>
    <mergeCell ref="B32:D32"/>
    <mergeCell ref="B23:D23"/>
    <mergeCell ref="B24:D24"/>
    <mergeCell ref="B25:D25"/>
    <mergeCell ref="B28:E28"/>
    <mergeCell ref="J4:L4"/>
    <mergeCell ref="B3:N3"/>
    <mergeCell ref="M4:N4"/>
    <mergeCell ref="B11:E11"/>
    <mergeCell ref="M6:N6"/>
    <mergeCell ref="M7:N7"/>
    <mergeCell ref="M8:N8"/>
    <mergeCell ref="G12:J12"/>
    <mergeCell ref="G13:I13"/>
    <mergeCell ref="F5:G5"/>
    <mergeCell ref="F6:G6"/>
    <mergeCell ref="F7:G7"/>
    <mergeCell ref="F8:G8"/>
    <mergeCell ref="B6:D6"/>
    <mergeCell ref="B7:D7"/>
    <mergeCell ref="B8:D8"/>
    <mergeCell ref="B5:D5"/>
    <mergeCell ref="A2:E2"/>
    <mergeCell ref="B4:D4"/>
    <mergeCell ref="E4:G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17A69-B25C-42A4-AEA8-12062024496B}">
  <dimension ref="A1:T979"/>
  <sheetViews>
    <sheetView workbookViewId="0">
      <selection activeCell="E12" sqref="E12"/>
    </sheetView>
  </sheetViews>
  <sheetFormatPr defaultColWidth="14" defaultRowHeight="15" customHeight="1" x14ac:dyDescent="0.3"/>
  <cols>
    <col min="1" max="1" width="8.453125" style="37" customWidth="1"/>
    <col min="2" max="2" width="5.26953125" style="37" bestFit="1" customWidth="1"/>
    <col min="3" max="3" width="59" style="37" customWidth="1"/>
    <col min="4" max="4" width="20.26953125" style="37" customWidth="1"/>
    <col min="5" max="5" width="9.81640625" style="37" bestFit="1" customWidth="1"/>
    <col min="6" max="21" width="8.453125" style="37" customWidth="1"/>
    <col min="22" max="16384" width="14" style="37"/>
  </cols>
  <sheetData>
    <row r="1" spans="1:20" ht="14.25" customHeight="1" x14ac:dyDescent="0.35">
      <c r="A1" s="294" t="s">
        <v>287</v>
      </c>
      <c r="B1" s="295"/>
      <c r="C1" s="295"/>
      <c r="D1" s="295"/>
    </row>
    <row r="2" spans="1:20" ht="14.25" customHeight="1" x14ac:dyDescent="0.3"/>
    <row r="3" spans="1:20" ht="14.25" customHeight="1" x14ac:dyDescent="0.35">
      <c r="C3" s="38"/>
      <c r="D3" s="48">
        <v>0</v>
      </c>
    </row>
    <row r="4" spans="1:20" ht="14.25" customHeight="1" x14ac:dyDescent="0.3"/>
    <row r="5" spans="1:20" ht="14.25" customHeight="1" x14ac:dyDescent="0.35">
      <c r="A5" s="38" t="s">
        <v>253</v>
      </c>
      <c r="B5" s="296" t="s">
        <v>288</v>
      </c>
      <c r="C5" s="297"/>
      <c r="D5" s="29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ht="30" customHeight="1" x14ac:dyDescent="0.35">
      <c r="A6" s="38"/>
      <c r="B6" s="39" t="s">
        <v>289</v>
      </c>
      <c r="C6" s="39" t="s">
        <v>290</v>
      </c>
      <c r="D6" s="39" t="s">
        <v>291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ht="30" customHeight="1" x14ac:dyDescent="0.35">
      <c r="A7" s="38"/>
      <c r="B7" s="39"/>
      <c r="C7" s="39"/>
      <c r="D7" s="39" t="s">
        <v>292</v>
      </c>
      <c r="E7" s="39" t="s">
        <v>293</v>
      </c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</row>
    <row r="8" spans="1:20" ht="14.25" customHeight="1" x14ac:dyDescent="0.35">
      <c r="A8" s="38"/>
      <c r="B8" s="46">
        <v>1</v>
      </c>
      <c r="C8" s="41" t="s">
        <v>294</v>
      </c>
      <c r="D8" s="41">
        <v>5460</v>
      </c>
      <c r="E8" s="50">
        <f>D12*0.3</f>
        <v>22239.3</v>
      </c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  <row r="9" spans="1:20" ht="14.25" customHeight="1" x14ac:dyDescent="0.35">
      <c r="A9" s="38"/>
      <c r="B9" s="46">
        <f>+B8+1</f>
        <v>2</v>
      </c>
      <c r="C9" s="41" t="s">
        <v>295</v>
      </c>
      <c r="D9" s="41">
        <v>16788</v>
      </c>
      <c r="E9" s="51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1:20" ht="14.25" customHeight="1" x14ac:dyDescent="0.35">
      <c r="A10" s="38"/>
      <c r="B10" s="46">
        <f>+B9+1</f>
        <v>3</v>
      </c>
      <c r="C10" s="41" t="s">
        <v>296</v>
      </c>
      <c r="D10" s="41">
        <v>51883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ht="14.25" customHeight="1" x14ac:dyDescent="0.35">
      <c r="A11" s="38"/>
      <c r="B11" s="46">
        <f t="shared" ref="B11" si="0">+B10+1</f>
        <v>4</v>
      </c>
      <c r="C11" s="41" t="s">
        <v>163</v>
      </c>
      <c r="D11" s="41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</row>
    <row r="12" spans="1:20" ht="14.25" customHeight="1" x14ac:dyDescent="0.35">
      <c r="A12" s="38"/>
      <c r="B12" s="40"/>
      <c r="C12" s="41" t="s">
        <v>297</v>
      </c>
      <c r="D12" s="60">
        <f>SUM(D8:D11)</f>
        <v>74131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14.25" customHeight="1" x14ac:dyDescent="0.35">
      <c r="A13" s="38"/>
      <c r="B13" s="42"/>
      <c r="C13" s="41"/>
      <c r="D13" s="43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14.25" customHeight="1" x14ac:dyDescent="0.35">
      <c r="A14" s="38"/>
      <c r="B14" s="44"/>
      <c r="C14" s="45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</row>
    <row r="15" spans="1:20" ht="14.25" customHeight="1" x14ac:dyDescent="0.3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</row>
    <row r="16" spans="1:20" ht="14.25" customHeight="1" x14ac:dyDescent="0.3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</row>
    <row r="17" spans="1:20" ht="14.25" customHeight="1" x14ac:dyDescent="0.3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</row>
    <row r="18" spans="1:20" ht="14.25" customHeight="1" x14ac:dyDescent="0.3"/>
    <row r="19" spans="1:20" ht="14.25" customHeight="1" x14ac:dyDescent="0.3"/>
    <row r="20" spans="1:20" ht="14.25" customHeight="1" x14ac:dyDescent="0.3"/>
    <row r="21" spans="1:20" ht="14.25" customHeight="1" x14ac:dyDescent="0.3"/>
    <row r="22" spans="1:20" ht="14.25" customHeight="1" x14ac:dyDescent="0.3"/>
    <row r="23" spans="1:20" ht="14.25" customHeight="1" x14ac:dyDescent="0.3"/>
    <row r="24" spans="1:20" ht="14.25" customHeight="1" x14ac:dyDescent="0.3"/>
    <row r="25" spans="1:20" ht="14.25" customHeight="1" x14ac:dyDescent="0.3"/>
    <row r="26" spans="1:20" ht="14.25" customHeight="1" x14ac:dyDescent="0.3"/>
    <row r="27" spans="1:20" ht="14.25" customHeight="1" x14ac:dyDescent="0.3"/>
    <row r="28" spans="1:20" ht="14.25" customHeight="1" x14ac:dyDescent="0.3"/>
    <row r="29" spans="1:20" ht="14.25" customHeight="1" x14ac:dyDescent="0.3"/>
    <row r="30" spans="1:20" ht="14.25" customHeight="1" x14ac:dyDescent="0.3"/>
    <row r="31" spans="1:20" ht="14.25" customHeight="1" x14ac:dyDescent="0.3"/>
    <row r="32" spans="1:20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</sheetData>
  <mergeCells count="2">
    <mergeCell ref="A1:D1"/>
    <mergeCell ref="B5:D5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806B8-FF1A-418D-BADC-941533E350E0}">
  <dimension ref="A1:K16"/>
  <sheetViews>
    <sheetView workbookViewId="0">
      <selection activeCell="H9" sqref="H9"/>
    </sheetView>
  </sheetViews>
  <sheetFormatPr defaultColWidth="26.81640625" defaultRowHeight="14.5" x14ac:dyDescent="0.35"/>
  <cols>
    <col min="1" max="1" width="25.7265625" bestFit="1" customWidth="1"/>
    <col min="2" max="2" width="7.26953125" bestFit="1" customWidth="1"/>
    <col min="3" max="3" width="21.7265625" bestFit="1" customWidth="1"/>
    <col min="4" max="4" width="14.81640625" bestFit="1" customWidth="1"/>
    <col min="5" max="6" width="21.7265625" bestFit="1" customWidth="1"/>
    <col min="7" max="7" width="23.54296875" bestFit="1" customWidth="1"/>
    <col min="8" max="8" width="14.453125" bestFit="1" customWidth="1"/>
    <col min="9" max="9" width="14.81640625" bestFit="1" customWidth="1"/>
    <col min="10" max="10" width="13.7265625" bestFit="1" customWidth="1"/>
    <col min="11" max="11" width="17.26953125" bestFit="1" customWidth="1"/>
  </cols>
  <sheetData>
    <row r="1" spans="1:11" ht="18" thickBot="1" x14ac:dyDescent="0.4">
      <c r="A1" s="6" t="s">
        <v>242</v>
      </c>
      <c r="B1" s="332" t="s">
        <v>298</v>
      </c>
      <c r="C1" s="335" t="s">
        <v>299</v>
      </c>
      <c r="D1" s="336"/>
      <c r="E1" s="336"/>
      <c r="F1" s="337"/>
      <c r="G1" s="335" t="s">
        <v>300</v>
      </c>
      <c r="H1" s="336"/>
      <c r="I1" s="336"/>
      <c r="J1" s="336"/>
      <c r="K1" s="337"/>
    </row>
    <row r="2" spans="1:11" ht="17.5" x14ac:dyDescent="0.35">
      <c r="A2" s="7" t="s">
        <v>301</v>
      </c>
      <c r="B2" s="333"/>
      <c r="C2" s="8" t="s">
        <v>302</v>
      </c>
      <c r="D2" s="9" t="s">
        <v>274</v>
      </c>
      <c r="E2" s="9" t="s">
        <v>275</v>
      </c>
      <c r="F2" s="10" t="s">
        <v>303</v>
      </c>
      <c r="G2" s="338" t="s">
        <v>34</v>
      </c>
      <c r="H2" s="9" t="s">
        <v>302</v>
      </c>
      <c r="I2" s="9" t="s">
        <v>274</v>
      </c>
      <c r="J2" s="9" t="s">
        <v>275</v>
      </c>
      <c r="K2" s="10" t="s">
        <v>303</v>
      </c>
    </row>
    <row r="3" spans="1:11" x14ac:dyDescent="0.35">
      <c r="A3" s="341" t="s">
        <v>304</v>
      </c>
      <c r="B3" s="333"/>
      <c r="C3" s="11" t="s">
        <v>305</v>
      </c>
      <c r="D3" s="13" t="s">
        <v>306</v>
      </c>
      <c r="E3" s="13" t="s">
        <v>307</v>
      </c>
      <c r="F3" s="343" t="s">
        <v>308</v>
      </c>
      <c r="G3" s="339"/>
      <c r="H3" s="13" t="s">
        <v>305</v>
      </c>
      <c r="I3" s="13" t="s">
        <v>306</v>
      </c>
      <c r="J3" s="13" t="s">
        <v>307</v>
      </c>
      <c r="K3" s="343" t="s">
        <v>308</v>
      </c>
    </row>
    <row r="4" spans="1:11" x14ac:dyDescent="0.35">
      <c r="A4" s="341"/>
      <c r="B4" s="333"/>
      <c r="C4" s="11" t="s">
        <v>309</v>
      </c>
      <c r="D4" s="13" t="s">
        <v>310</v>
      </c>
      <c r="E4" s="13" t="s">
        <v>311</v>
      </c>
      <c r="F4" s="343"/>
      <c r="G4" s="339"/>
      <c r="H4" s="13" t="s">
        <v>309</v>
      </c>
      <c r="I4" s="13" t="s">
        <v>310</v>
      </c>
      <c r="J4" s="13" t="s">
        <v>311</v>
      </c>
      <c r="K4" s="343"/>
    </row>
    <row r="5" spans="1:11" ht="15" thickBot="1" x14ac:dyDescent="0.4">
      <c r="A5" s="342"/>
      <c r="B5" s="334"/>
      <c r="C5" s="12"/>
      <c r="D5" s="14"/>
      <c r="E5" s="15" t="s">
        <v>312</v>
      </c>
      <c r="F5" s="344"/>
      <c r="G5" s="340"/>
      <c r="H5" s="14"/>
      <c r="I5" s="14"/>
      <c r="J5" s="15" t="s">
        <v>312</v>
      </c>
      <c r="K5" s="344"/>
    </row>
    <row r="6" spans="1:11" ht="49.5" x14ac:dyDescent="0.35">
      <c r="A6" s="16" t="s">
        <v>313</v>
      </c>
      <c r="B6" s="322"/>
      <c r="C6" s="324" t="s">
        <v>314</v>
      </c>
      <c r="D6" s="18" t="s">
        <v>315</v>
      </c>
      <c r="E6" s="326" t="s">
        <v>316</v>
      </c>
      <c r="F6" s="328" t="s">
        <v>317</v>
      </c>
      <c r="G6" s="330"/>
      <c r="H6" s="318">
        <v>6</v>
      </c>
      <c r="I6" s="318">
        <v>12</v>
      </c>
      <c r="J6" s="318">
        <v>14</v>
      </c>
      <c r="K6" s="320">
        <v>16</v>
      </c>
    </row>
    <row r="7" spans="1:11" ht="17" thickBot="1" x14ac:dyDescent="0.4">
      <c r="A7" s="17" t="s">
        <v>318</v>
      </c>
      <c r="B7" s="323"/>
      <c r="C7" s="325"/>
      <c r="D7" s="19" t="s">
        <v>319</v>
      </c>
      <c r="E7" s="327"/>
      <c r="F7" s="329"/>
      <c r="G7" s="331"/>
      <c r="H7" s="319"/>
      <c r="I7" s="319"/>
      <c r="J7" s="319"/>
      <c r="K7" s="321"/>
    </row>
    <row r="8" spans="1:11" ht="33.5" thickBot="1" x14ac:dyDescent="0.4">
      <c r="A8" s="310" t="s">
        <v>320</v>
      </c>
      <c r="B8" s="312">
        <v>0.5</v>
      </c>
      <c r="C8" s="314" t="s">
        <v>321</v>
      </c>
      <c r="D8" s="316" t="s">
        <v>322</v>
      </c>
      <c r="E8" s="316" t="s">
        <v>323</v>
      </c>
      <c r="F8" s="308" t="s">
        <v>324</v>
      </c>
      <c r="G8" s="20" t="s">
        <v>325</v>
      </c>
      <c r="H8" s="21">
        <v>0.16</v>
      </c>
      <c r="I8" s="21">
        <v>7.0000000000000007E-2</v>
      </c>
      <c r="J8" s="21">
        <v>0.06</v>
      </c>
      <c r="K8" s="22">
        <v>0.05</v>
      </c>
    </row>
    <row r="9" spans="1:11" ht="33.5" thickBot="1" x14ac:dyDescent="0.4">
      <c r="A9" s="311"/>
      <c r="B9" s="313"/>
      <c r="C9" s="315"/>
      <c r="D9" s="317"/>
      <c r="E9" s="317"/>
      <c r="F9" s="309"/>
      <c r="G9" s="23" t="s">
        <v>326</v>
      </c>
      <c r="H9" s="34">
        <v>0.8</v>
      </c>
      <c r="I9" s="34">
        <v>0.8</v>
      </c>
      <c r="J9" s="34">
        <v>0.8</v>
      </c>
      <c r="K9" s="35">
        <v>0.8</v>
      </c>
    </row>
    <row r="10" spans="1:11" ht="33.5" thickBot="1" x14ac:dyDescent="0.4">
      <c r="A10" s="310" t="s">
        <v>327</v>
      </c>
      <c r="B10" s="312">
        <v>0.75</v>
      </c>
      <c r="C10" s="314" t="s">
        <v>328</v>
      </c>
      <c r="D10" s="316" t="s">
        <v>329</v>
      </c>
      <c r="E10" s="316" t="s">
        <v>324</v>
      </c>
      <c r="F10" s="308" t="s">
        <v>330</v>
      </c>
      <c r="G10" s="20" t="s">
        <v>325</v>
      </c>
      <c r="H10" s="21">
        <v>0.18</v>
      </c>
      <c r="I10" s="21">
        <v>0.17</v>
      </c>
      <c r="J10" s="21">
        <v>0.14000000000000001</v>
      </c>
      <c r="K10" s="22">
        <v>0.13</v>
      </c>
    </row>
    <row r="11" spans="1:11" ht="33.5" thickBot="1" x14ac:dyDescent="0.4">
      <c r="A11" s="311"/>
      <c r="B11" s="313"/>
      <c r="C11" s="315"/>
      <c r="D11" s="317"/>
      <c r="E11" s="317"/>
      <c r="F11" s="309"/>
      <c r="G11" s="23" t="s">
        <v>326</v>
      </c>
      <c r="H11" s="24">
        <v>0.9</v>
      </c>
      <c r="I11" s="24">
        <v>2</v>
      </c>
      <c r="J11" s="24">
        <v>2</v>
      </c>
      <c r="K11" s="25">
        <v>2</v>
      </c>
    </row>
    <row r="12" spans="1:11" ht="33.5" thickBot="1" x14ac:dyDescent="0.4">
      <c r="A12" s="310" t="s">
        <v>267</v>
      </c>
      <c r="B12" s="312">
        <v>1</v>
      </c>
      <c r="C12" s="314" t="s">
        <v>331</v>
      </c>
      <c r="D12" s="316" t="s">
        <v>324</v>
      </c>
      <c r="E12" s="316" t="s">
        <v>330</v>
      </c>
      <c r="F12" s="308" t="s">
        <v>332</v>
      </c>
      <c r="G12" s="20" t="s">
        <v>325</v>
      </c>
      <c r="H12" s="21">
        <v>0.2</v>
      </c>
      <c r="I12" s="21">
        <v>0.25</v>
      </c>
      <c r="J12" s="21">
        <v>0.21</v>
      </c>
      <c r="K12" s="22">
        <v>0.19</v>
      </c>
    </row>
    <row r="13" spans="1:11" ht="33.5" thickBot="1" x14ac:dyDescent="0.4">
      <c r="A13" s="311"/>
      <c r="B13" s="313"/>
      <c r="C13" s="315"/>
      <c r="D13" s="317"/>
      <c r="E13" s="317"/>
      <c r="F13" s="309"/>
      <c r="G13" s="23" t="s">
        <v>326</v>
      </c>
      <c r="H13" s="24">
        <v>1</v>
      </c>
      <c r="I13" s="24">
        <v>3</v>
      </c>
      <c r="J13" s="24">
        <v>3</v>
      </c>
      <c r="K13" s="25">
        <v>3</v>
      </c>
    </row>
    <row r="14" spans="1:11" ht="18" thickBot="1" x14ac:dyDescent="0.45">
      <c r="A14" s="26" t="s">
        <v>333</v>
      </c>
      <c r="B14" s="27"/>
      <c r="C14" s="28" t="s">
        <v>334</v>
      </c>
      <c r="D14" s="28" t="s">
        <v>335</v>
      </c>
      <c r="E14" s="28" t="s">
        <v>336</v>
      </c>
      <c r="F14" s="28" t="s">
        <v>337</v>
      </c>
      <c r="G14" s="29"/>
      <c r="H14" s="30"/>
      <c r="I14" s="30"/>
      <c r="J14" s="30"/>
      <c r="K14" s="31"/>
    </row>
    <row r="15" spans="1:11" ht="17.5" x14ac:dyDescent="0.35">
      <c r="A15" s="302" t="s">
        <v>338</v>
      </c>
      <c r="B15" s="304"/>
      <c r="C15" s="306" t="s">
        <v>339</v>
      </c>
      <c r="D15" s="306" t="s">
        <v>340</v>
      </c>
      <c r="E15" s="306" t="s">
        <v>341</v>
      </c>
      <c r="F15" s="306" t="s">
        <v>342</v>
      </c>
      <c r="G15" s="32" t="s">
        <v>343</v>
      </c>
      <c r="H15" s="298">
        <v>1</v>
      </c>
      <c r="I15" s="298">
        <v>1</v>
      </c>
      <c r="J15" s="298">
        <v>1</v>
      </c>
      <c r="K15" s="300">
        <v>1</v>
      </c>
    </row>
    <row r="16" spans="1:11" ht="35.5" thickBot="1" x14ac:dyDescent="0.4">
      <c r="A16" s="303"/>
      <c r="B16" s="305"/>
      <c r="C16" s="307"/>
      <c r="D16" s="307"/>
      <c r="E16" s="307"/>
      <c r="F16" s="307"/>
      <c r="G16" s="33" t="s">
        <v>344</v>
      </c>
      <c r="H16" s="299"/>
      <c r="I16" s="299"/>
      <c r="J16" s="299"/>
      <c r="K16" s="301"/>
    </row>
  </sheetData>
  <mergeCells count="44">
    <mergeCell ref="B1:B5"/>
    <mergeCell ref="C1:F1"/>
    <mergeCell ref="G1:K1"/>
    <mergeCell ref="G2:G5"/>
    <mergeCell ref="A3:A5"/>
    <mergeCell ref="F3:F5"/>
    <mergeCell ref="K3:K5"/>
    <mergeCell ref="I6:I7"/>
    <mergeCell ref="J6:J7"/>
    <mergeCell ref="K6:K7"/>
    <mergeCell ref="A8:A9"/>
    <mergeCell ref="B8:B9"/>
    <mergeCell ref="C8:C9"/>
    <mergeCell ref="D8:D9"/>
    <mergeCell ref="E8:E9"/>
    <mergeCell ref="F8:F9"/>
    <mergeCell ref="B6:B7"/>
    <mergeCell ref="C6:C7"/>
    <mergeCell ref="E6:E7"/>
    <mergeCell ref="F6:F7"/>
    <mergeCell ref="G6:G7"/>
    <mergeCell ref="H6:H7"/>
    <mergeCell ref="F12:F13"/>
    <mergeCell ref="A10:A11"/>
    <mergeCell ref="B10:B11"/>
    <mergeCell ref="C10:C11"/>
    <mergeCell ref="D10:D11"/>
    <mergeCell ref="E10:E11"/>
    <mergeCell ref="F10:F11"/>
    <mergeCell ref="A12:A13"/>
    <mergeCell ref="B12:B13"/>
    <mergeCell ref="C12:C13"/>
    <mergeCell ref="D12:D13"/>
    <mergeCell ref="E12:E13"/>
    <mergeCell ref="H15:H16"/>
    <mergeCell ref="I15:I16"/>
    <mergeCell ref="J15:J16"/>
    <mergeCell ref="K15:K16"/>
    <mergeCell ref="A15:A16"/>
    <mergeCell ref="B15:B16"/>
    <mergeCell ref="C15:C16"/>
    <mergeCell ref="D15:D16"/>
    <mergeCell ref="E15:E16"/>
    <mergeCell ref="F15:F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DD0E5-77F1-43F1-98A3-C31BCAF92223}">
  <dimension ref="A1:I76"/>
  <sheetViews>
    <sheetView topLeftCell="A51" zoomScale="85" workbookViewId="0">
      <selection activeCell="H67" sqref="H67:I67"/>
    </sheetView>
  </sheetViews>
  <sheetFormatPr defaultRowHeight="14.5" x14ac:dyDescent="0.35"/>
  <cols>
    <col min="2" max="2" width="19.54296875" bestFit="1" customWidth="1"/>
    <col min="3" max="3" width="13.1796875" bestFit="1" customWidth="1"/>
  </cols>
  <sheetData>
    <row r="1" spans="1:8" x14ac:dyDescent="0.35">
      <c r="B1" s="5" t="s">
        <v>345</v>
      </c>
      <c r="C1" s="5" t="s">
        <v>77</v>
      </c>
    </row>
    <row r="2" spans="1:8" x14ac:dyDescent="0.35">
      <c r="A2">
        <f t="shared" ref="A2:A33" si="0">+A1+1</f>
        <v>1</v>
      </c>
      <c r="B2" t="s">
        <v>346</v>
      </c>
      <c r="C2" t="s">
        <v>347</v>
      </c>
    </row>
    <row r="3" spans="1:8" x14ac:dyDescent="0.35">
      <c r="A3">
        <f t="shared" si="0"/>
        <v>2</v>
      </c>
      <c r="B3" t="s">
        <v>348</v>
      </c>
      <c r="C3" t="s">
        <v>347</v>
      </c>
    </row>
    <row r="4" spans="1:8" x14ac:dyDescent="0.35">
      <c r="A4">
        <f t="shared" si="0"/>
        <v>3</v>
      </c>
      <c r="B4" t="s">
        <v>349</v>
      </c>
      <c r="C4" t="s">
        <v>350</v>
      </c>
    </row>
    <row r="5" spans="1:8" x14ac:dyDescent="0.35">
      <c r="A5">
        <f t="shared" si="0"/>
        <v>4</v>
      </c>
      <c r="B5" t="s">
        <v>351</v>
      </c>
      <c r="C5" t="s">
        <v>350</v>
      </c>
    </row>
    <row r="6" spans="1:8" x14ac:dyDescent="0.35">
      <c r="A6">
        <f t="shared" si="0"/>
        <v>5</v>
      </c>
      <c r="B6" t="s">
        <v>352</v>
      </c>
      <c r="C6" t="s">
        <v>347</v>
      </c>
    </row>
    <row r="7" spans="1:8" x14ac:dyDescent="0.35">
      <c r="A7">
        <f t="shared" si="0"/>
        <v>6</v>
      </c>
      <c r="B7" t="s">
        <v>353</v>
      </c>
      <c r="C7" t="s">
        <v>354</v>
      </c>
    </row>
    <row r="8" spans="1:8" x14ac:dyDescent="0.35">
      <c r="A8">
        <f t="shared" si="0"/>
        <v>7</v>
      </c>
      <c r="B8" t="s">
        <v>355</v>
      </c>
      <c r="C8" t="s">
        <v>350</v>
      </c>
    </row>
    <row r="9" spans="1:8" x14ac:dyDescent="0.35">
      <c r="A9">
        <f t="shared" si="0"/>
        <v>8</v>
      </c>
      <c r="B9" t="s">
        <v>356</v>
      </c>
      <c r="C9" t="s">
        <v>350</v>
      </c>
    </row>
    <row r="10" spans="1:8" x14ac:dyDescent="0.35">
      <c r="A10">
        <f t="shared" si="0"/>
        <v>9</v>
      </c>
      <c r="B10" t="s">
        <v>357</v>
      </c>
      <c r="C10" t="s">
        <v>347</v>
      </c>
    </row>
    <row r="11" spans="1:8" x14ac:dyDescent="0.35">
      <c r="A11">
        <f t="shared" si="0"/>
        <v>10</v>
      </c>
      <c r="B11" t="s">
        <v>358</v>
      </c>
      <c r="C11" t="s">
        <v>350</v>
      </c>
    </row>
    <row r="12" spans="1:8" x14ac:dyDescent="0.35">
      <c r="A12">
        <f t="shared" si="0"/>
        <v>11</v>
      </c>
      <c r="B12" t="s">
        <v>359</v>
      </c>
      <c r="C12" t="s">
        <v>350</v>
      </c>
    </row>
    <row r="13" spans="1:8" x14ac:dyDescent="0.35">
      <c r="A13">
        <f t="shared" si="0"/>
        <v>12</v>
      </c>
      <c r="B13" t="s">
        <v>360</v>
      </c>
      <c r="C13" t="s">
        <v>350</v>
      </c>
    </row>
    <row r="14" spans="1:8" x14ac:dyDescent="0.35">
      <c r="A14">
        <f t="shared" si="0"/>
        <v>13</v>
      </c>
      <c r="B14" t="s">
        <v>361</v>
      </c>
      <c r="C14" t="s">
        <v>362</v>
      </c>
      <c r="H14" t="s">
        <v>241</v>
      </c>
    </row>
    <row r="15" spans="1:8" x14ac:dyDescent="0.35">
      <c r="A15">
        <f t="shared" si="0"/>
        <v>14</v>
      </c>
      <c r="B15" t="s">
        <v>363</v>
      </c>
      <c r="C15" t="s">
        <v>350</v>
      </c>
      <c r="H15" t="s">
        <v>239</v>
      </c>
    </row>
    <row r="16" spans="1:8" x14ac:dyDescent="0.35">
      <c r="A16">
        <f t="shared" si="0"/>
        <v>15</v>
      </c>
      <c r="B16" t="s">
        <v>364</v>
      </c>
      <c r="C16" t="s">
        <v>347</v>
      </c>
    </row>
    <row r="17" spans="1:3" x14ac:dyDescent="0.35">
      <c r="A17">
        <f t="shared" si="0"/>
        <v>16</v>
      </c>
      <c r="B17" t="s">
        <v>365</v>
      </c>
      <c r="C17" t="s">
        <v>350</v>
      </c>
    </row>
    <row r="18" spans="1:3" x14ac:dyDescent="0.35">
      <c r="A18">
        <f t="shared" si="0"/>
        <v>17</v>
      </c>
      <c r="B18" t="s">
        <v>366</v>
      </c>
      <c r="C18" t="s">
        <v>350</v>
      </c>
    </row>
    <row r="19" spans="1:3" x14ac:dyDescent="0.35">
      <c r="A19">
        <f t="shared" si="0"/>
        <v>18</v>
      </c>
      <c r="B19" t="s">
        <v>367</v>
      </c>
      <c r="C19" t="s">
        <v>347</v>
      </c>
    </row>
    <row r="20" spans="1:3" x14ac:dyDescent="0.35">
      <c r="A20">
        <f t="shared" si="0"/>
        <v>19</v>
      </c>
      <c r="B20" t="s">
        <v>368</v>
      </c>
      <c r="C20" t="s">
        <v>347</v>
      </c>
    </row>
    <row r="21" spans="1:3" x14ac:dyDescent="0.35">
      <c r="A21">
        <f t="shared" si="0"/>
        <v>20</v>
      </c>
      <c r="B21" t="s">
        <v>369</v>
      </c>
      <c r="C21" t="s">
        <v>347</v>
      </c>
    </row>
    <row r="22" spans="1:3" x14ac:dyDescent="0.35">
      <c r="A22">
        <f t="shared" si="0"/>
        <v>21</v>
      </c>
      <c r="B22" t="s">
        <v>370</v>
      </c>
      <c r="C22" t="s">
        <v>350</v>
      </c>
    </row>
    <row r="23" spans="1:3" x14ac:dyDescent="0.35">
      <c r="A23">
        <f t="shared" si="0"/>
        <v>22</v>
      </c>
      <c r="B23" t="s">
        <v>371</v>
      </c>
      <c r="C23" t="s">
        <v>347</v>
      </c>
    </row>
    <row r="24" spans="1:3" x14ac:dyDescent="0.35">
      <c r="A24">
        <f t="shared" si="0"/>
        <v>23</v>
      </c>
      <c r="B24" t="s">
        <v>372</v>
      </c>
      <c r="C24" t="s">
        <v>354</v>
      </c>
    </row>
    <row r="25" spans="1:3" x14ac:dyDescent="0.35">
      <c r="A25">
        <f t="shared" si="0"/>
        <v>24</v>
      </c>
      <c r="B25" t="s">
        <v>373</v>
      </c>
      <c r="C25" t="s">
        <v>354</v>
      </c>
    </row>
    <row r="26" spans="1:3" x14ac:dyDescent="0.35">
      <c r="A26">
        <f t="shared" si="0"/>
        <v>25</v>
      </c>
      <c r="B26" t="s">
        <v>374</v>
      </c>
      <c r="C26" t="s">
        <v>354</v>
      </c>
    </row>
    <row r="27" spans="1:3" x14ac:dyDescent="0.35">
      <c r="A27">
        <f t="shared" si="0"/>
        <v>26</v>
      </c>
      <c r="B27" t="s">
        <v>375</v>
      </c>
      <c r="C27" t="s">
        <v>354</v>
      </c>
    </row>
    <row r="28" spans="1:3" x14ac:dyDescent="0.35">
      <c r="A28">
        <f t="shared" si="0"/>
        <v>27</v>
      </c>
      <c r="B28" t="s">
        <v>376</v>
      </c>
      <c r="C28" t="s">
        <v>350</v>
      </c>
    </row>
    <row r="29" spans="1:3" x14ac:dyDescent="0.35">
      <c r="A29">
        <f t="shared" si="0"/>
        <v>28</v>
      </c>
      <c r="B29" t="s">
        <v>377</v>
      </c>
      <c r="C29" t="s">
        <v>347</v>
      </c>
    </row>
    <row r="30" spans="1:3" x14ac:dyDescent="0.35">
      <c r="A30">
        <f t="shared" si="0"/>
        <v>29</v>
      </c>
      <c r="B30" t="s">
        <v>378</v>
      </c>
      <c r="C30" t="s">
        <v>347</v>
      </c>
    </row>
    <row r="31" spans="1:3" x14ac:dyDescent="0.35">
      <c r="A31">
        <f t="shared" si="0"/>
        <v>30</v>
      </c>
      <c r="B31" t="s">
        <v>379</v>
      </c>
      <c r="C31" t="s">
        <v>347</v>
      </c>
    </row>
    <row r="32" spans="1:3" x14ac:dyDescent="0.35">
      <c r="A32">
        <f t="shared" si="0"/>
        <v>31</v>
      </c>
      <c r="B32" t="s">
        <v>380</v>
      </c>
      <c r="C32" t="s">
        <v>350</v>
      </c>
    </row>
    <row r="33" spans="1:3" x14ac:dyDescent="0.35">
      <c r="A33">
        <f t="shared" si="0"/>
        <v>32</v>
      </c>
      <c r="B33" t="s">
        <v>381</v>
      </c>
      <c r="C33" t="s">
        <v>350</v>
      </c>
    </row>
    <row r="34" spans="1:3" x14ac:dyDescent="0.35">
      <c r="A34">
        <f t="shared" ref="A34:A65" si="1">+A33+1</f>
        <v>33</v>
      </c>
      <c r="B34" t="s">
        <v>382</v>
      </c>
      <c r="C34" t="s">
        <v>350</v>
      </c>
    </row>
    <row r="35" spans="1:3" x14ac:dyDescent="0.35">
      <c r="A35">
        <f t="shared" si="1"/>
        <v>34</v>
      </c>
      <c r="B35" t="s">
        <v>383</v>
      </c>
      <c r="C35" t="s">
        <v>347</v>
      </c>
    </row>
    <row r="36" spans="1:3" x14ac:dyDescent="0.35">
      <c r="A36">
        <f t="shared" si="1"/>
        <v>35</v>
      </c>
      <c r="B36" t="s">
        <v>384</v>
      </c>
      <c r="C36" t="s">
        <v>347</v>
      </c>
    </row>
    <row r="37" spans="1:3" x14ac:dyDescent="0.35">
      <c r="A37">
        <f t="shared" si="1"/>
        <v>36</v>
      </c>
      <c r="B37" t="s">
        <v>385</v>
      </c>
      <c r="C37" t="s">
        <v>354</v>
      </c>
    </row>
    <row r="38" spans="1:3" x14ac:dyDescent="0.35">
      <c r="A38">
        <f t="shared" si="1"/>
        <v>37</v>
      </c>
      <c r="B38" t="s">
        <v>386</v>
      </c>
      <c r="C38" t="s">
        <v>347</v>
      </c>
    </row>
    <row r="39" spans="1:3" x14ac:dyDescent="0.35">
      <c r="A39">
        <f t="shared" si="1"/>
        <v>38</v>
      </c>
      <c r="B39" t="s">
        <v>387</v>
      </c>
      <c r="C39" t="s">
        <v>362</v>
      </c>
    </row>
    <row r="40" spans="1:3" x14ac:dyDescent="0.35">
      <c r="A40">
        <f t="shared" si="1"/>
        <v>39</v>
      </c>
      <c r="B40" t="s">
        <v>388</v>
      </c>
      <c r="C40" t="s">
        <v>350</v>
      </c>
    </row>
    <row r="41" spans="1:3" x14ac:dyDescent="0.35">
      <c r="A41">
        <f t="shared" si="1"/>
        <v>40</v>
      </c>
      <c r="B41" t="s">
        <v>235</v>
      </c>
      <c r="C41" t="s">
        <v>362</v>
      </c>
    </row>
    <row r="42" spans="1:3" x14ac:dyDescent="0.35">
      <c r="A42">
        <f t="shared" si="1"/>
        <v>41</v>
      </c>
      <c r="B42" t="s">
        <v>389</v>
      </c>
      <c r="C42" t="s">
        <v>354</v>
      </c>
    </row>
    <row r="43" spans="1:3" x14ac:dyDescent="0.35">
      <c r="A43">
        <f t="shared" si="1"/>
        <v>42</v>
      </c>
      <c r="B43" t="s">
        <v>390</v>
      </c>
      <c r="C43" t="s">
        <v>354</v>
      </c>
    </row>
    <row r="44" spans="1:3" x14ac:dyDescent="0.35">
      <c r="A44">
        <f t="shared" si="1"/>
        <v>43</v>
      </c>
      <c r="B44" t="s">
        <v>391</v>
      </c>
      <c r="C44" t="s">
        <v>354</v>
      </c>
    </row>
    <row r="45" spans="1:3" x14ac:dyDescent="0.35">
      <c r="A45">
        <f t="shared" si="1"/>
        <v>44</v>
      </c>
      <c r="B45" t="s">
        <v>392</v>
      </c>
      <c r="C45" t="s">
        <v>347</v>
      </c>
    </row>
    <row r="46" spans="1:3" x14ac:dyDescent="0.35">
      <c r="A46">
        <f t="shared" si="1"/>
        <v>45</v>
      </c>
      <c r="B46" t="s">
        <v>393</v>
      </c>
      <c r="C46" t="s">
        <v>350</v>
      </c>
    </row>
    <row r="47" spans="1:3" x14ac:dyDescent="0.35">
      <c r="A47">
        <f t="shared" si="1"/>
        <v>46</v>
      </c>
      <c r="B47" t="s">
        <v>394</v>
      </c>
      <c r="C47" t="s">
        <v>354</v>
      </c>
    </row>
    <row r="48" spans="1:3" x14ac:dyDescent="0.35">
      <c r="A48">
        <f t="shared" si="1"/>
        <v>47</v>
      </c>
      <c r="B48" t="s">
        <v>395</v>
      </c>
      <c r="C48" t="s">
        <v>350</v>
      </c>
    </row>
    <row r="49" spans="1:3" x14ac:dyDescent="0.35">
      <c r="A49">
        <f t="shared" si="1"/>
        <v>48</v>
      </c>
      <c r="B49" t="s">
        <v>396</v>
      </c>
      <c r="C49" t="s">
        <v>362</v>
      </c>
    </row>
    <row r="50" spans="1:3" x14ac:dyDescent="0.35">
      <c r="A50">
        <f t="shared" si="1"/>
        <v>49</v>
      </c>
      <c r="B50" t="s">
        <v>397</v>
      </c>
      <c r="C50" t="s">
        <v>354</v>
      </c>
    </row>
    <row r="51" spans="1:3" x14ac:dyDescent="0.35">
      <c r="A51">
        <f t="shared" si="1"/>
        <v>50</v>
      </c>
      <c r="B51" t="s">
        <v>398</v>
      </c>
      <c r="C51" t="s">
        <v>347</v>
      </c>
    </row>
    <row r="52" spans="1:3" x14ac:dyDescent="0.35">
      <c r="A52">
        <f t="shared" si="1"/>
        <v>51</v>
      </c>
      <c r="B52" t="s">
        <v>399</v>
      </c>
      <c r="C52" t="s">
        <v>350</v>
      </c>
    </row>
    <row r="53" spans="1:3" x14ac:dyDescent="0.35">
      <c r="A53">
        <f t="shared" si="1"/>
        <v>52</v>
      </c>
      <c r="B53" t="s">
        <v>400</v>
      </c>
      <c r="C53" t="s">
        <v>347</v>
      </c>
    </row>
    <row r="54" spans="1:3" x14ac:dyDescent="0.35">
      <c r="A54">
        <f t="shared" si="1"/>
        <v>53</v>
      </c>
      <c r="B54" t="s">
        <v>401</v>
      </c>
      <c r="C54" t="s">
        <v>347</v>
      </c>
    </row>
    <row r="55" spans="1:3" x14ac:dyDescent="0.35">
      <c r="A55">
        <f t="shared" si="1"/>
        <v>54</v>
      </c>
      <c r="B55" t="s">
        <v>402</v>
      </c>
      <c r="C55" t="s">
        <v>350</v>
      </c>
    </row>
    <row r="56" spans="1:3" x14ac:dyDescent="0.35">
      <c r="A56">
        <f t="shared" si="1"/>
        <v>55</v>
      </c>
      <c r="B56" t="s">
        <v>403</v>
      </c>
      <c r="C56" t="s">
        <v>347</v>
      </c>
    </row>
    <row r="57" spans="1:3" x14ac:dyDescent="0.35">
      <c r="A57">
        <f t="shared" si="1"/>
        <v>56</v>
      </c>
      <c r="B57" t="s">
        <v>404</v>
      </c>
      <c r="C57" t="s">
        <v>350</v>
      </c>
    </row>
    <row r="58" spans="1:3" x14ac:dyDescent="0.35">
      <c r="A58">
        <f t="shared" si="1"/>
        <v>57</v>
      </c>
      <c r="B58" t="s">
        <v>405</v>
      </c>
      <c r="C58" t="s">
        <v>347</v>
      </c>
    </row>
    <row r="59" spans="1:3" x14ac:dyDescent="0.35">
      <c r="A59">
        <f t="shared" si="1"/>
        <v>58</v>
      </c>
      <c r="B59" t="s">
        <v>406</v>
      </c>
      <c r="C59" t="s">
        <v>347</v>
      </c>
    </row>
    <row r="60" spans="1:3" x14ac:dyDescent="0.35">
      <c r="A60">
        <f t="shared" si="1"/>
        <v>59</v>
      </c>
      <c r="B60" t="s">
        <v>407</v>
      </c>
      <c r="C60" t="s">
        <v>347</v>
      </c>
    </row>
    <row r="61" spans="1:3" x14ac:dyDescent="0.35">
      <c r="A61">
        <f t="shared" si="1"/>
        <v>60</v>
      </c>
      <c r="B61" t="s">
        <v>408</v>
      </c>
      <c r="C61" t="s">
        <v>350</v>
      </c>
    </row>
    <row r="62" spans="1:3" x14ac:dyDescent="0.35">
      <c r="A62">
        <f t="shared" si="1"/>
        <v>61</v>
      </c>
      <c r="B62" t="s">
        <v>409</v>
      </c>
      <c r="C62" t="s">
        <v>350</v>
      </c>
    </row>
    <row r="63" spans="1:3" x14ac:dyDescent="0.35">
      <c r="A63">
        <f t="shared" si="1"/>
        <v>62</v>
      </c>
      <c r="B63" t="s">
        <v>410</v>
      </c>
      <c r="C63" t="s">
        <v>354</v>
      </c>
    </row>
    <row r="64" spans="1:3" x14ac:dyDescent="0.35">
      <c r="A64">
        <f t="shared" si="1"/>
        <v>63</v>
      </c>
      <c r="B64" t="s">
        <v>411</v>
      </c>
      <c r="C64" t="s">
        <v>347</v>
      </c>
    </row>
    <row r="65" spans="1:9" x14ac:dyDescent="0.35">
      <c r="A65">
        <f t="shared" si="1"/>
        <v>64</v>
      </c>
      <c r="B65" t="s">
        <v>412</v>
      </c>
      <c r="C65" t="s">
        <v>347</v>
      </c>
    </row>
    <row r="66" spans="1:9" x14ac:dyDescent="0.35">
      <c r="A66">
        <f t="shared" ref="A66:A76" si="2">+A65+1</f>
        <v>65</v>
      </c>
      <c r="B66" t="s">
        <v>413</v>
      </c>
      <c r="C66" t="s">
        <v>347</v>
      </c>
    </row>
    <row r="67" spans="1:9" x14ac:dyDescent="0.35">
      <c r="A67">
        <f t="shared" si="2"/>
        <v>66</v>
      </c>
      <c r="B67" t="s">
        <v>414</v>
      </c>
      <c r="C67" t="s">
        <v>350</v>
      </c>
      <c r="H67" t="s">
        <v>241</v>
      </c>
      <c r="I67" t="s">
        <v>239</v>
      </c>
    </row>
    <row r="68" spans="1:9" x14ac:dyDescent="0.35">
      <c r="A68">
        <f t="shared" si="2"/>
        <v>67</v>
      </c>
      <c r="B68" t="s">
        <v>415</v>
      </c>
      <c r="C68" t="s">
        <v>354</v>
      </c>
    </row>
    <row r="69" spans="1:9" x14ac:dyDescent="0.35">
      <c r="A69">
        <f t="shared" si="2"/>
        <v>68</v>
      </c>
      <c r="B69" t="s">
        <v>416</v>
      </c>
      <c r="C69" t="s">
        <v>354</v>
      </c>
    </row>
    <row r="70" spans="1:9" x14ac:dyDescent="0.35">
      <c r="A70">
        <f t="shared" si="2"/>
        <v>69</v>
      </c>
      <c r="B70" t="s">
        <v>417</v>
      </c>
      <c r="C70" t="s">
        <v>350</v>
      </c>
    </row>
    <row r="71" spans="1:9" x14ac:dyDescent="0.35">
      <c r="A71">
        <f t="shared" si="2"/>
        <v>70</v>
      </c>
      <c r="B71" t="s">
        <v>418</v>
      </c>
      <c r="C71" t="s">
        <v>350</v>
      </c>
    </row>
    <row r="72" spans="1:9" x14ac:dyDescent="0.35">
      <c r="A72">
        <f t="shared" si="2"/>
        <v>71</v>
      </c>
      <c r="B72" t="s">
        <v>419</v>
      </c>
      <c r="C72" t="s">
        <v>354</v>
      </c>
    </row>
    <row r="73" spans="1:9" x14ac:dyDescent="0.35">
      <c r="A73">
        <f t="shared" si="2"/>
        <v>72</v>
      </c>
      <c r="B73" t="s">
        <v>420</v>
      </c>
      <c r="C73" t="s">
        <v>350</v>
      </c>
    </row>
    <row r="74" spans="1:9" x14ac:dyDescent="0.35">
      <c r="A74">
        <f t="shared" si="2"/>
        <v>73</v>
      </c>
      <c r="B74" t="s">
        <v>421</v>
      </c>
      <c r="C74" t="s">
        <v>350</v>
      </c>
    </row>
    <row r="75" spans="1:9" x14ac:dyDescent="0.35">
      <c r="A75">
        <f t="shared" si="2"/>
        <v>74</v>
      </c>
      <c r="B75" t="s">
        <v>422</v>
      </c>
      <c r="C75" t="s">
        <v>354</v>
      </c>
    </row>
    <row r="76" spans="1:9" x14ac:dyDescent="0.35">
      <c r="A76">
        <f t="shared" si="2"/>
        <v>75</v>
      </c>
      <c r="B76" t="s">
        <v>423</v>
      </c>
      <c r="C76" t="s">
        <v>350</v>
      </c>
    </row>
  </sheetData>
  <autoFilter ref="A1:D1" xr:uid="{C78DD0E5-77F1-43F1-98A3-C31BCAF92223}">
    <sortState xmlns:xlrd2="http://schemas.microsoft.com/office/spreadsheetml/2017/richdata2" ref="A2:C76">
      <sortCondition ref="B1"/>
    </sortState>
  </autoFilter>
  <sortState xmlns:xlrd2="http://schemas.microsoft.com/office/spreadsheetml/2017/richdata2" ref="A2:B76">
    <sortCondition ref="B3:B76"/>
  </sortState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9C883-40FC-46D8-84E7-FD8D61D573C3}">
  <dimension ref="A1"/>
  <sheetViews>
    <sheetView workbookViewId="0">
      <selection activeCell="A3" sqref="A3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PIU Process</vt:lpstr>
      <vt:lpstr>Doc_checklist</vt:lpstr>
      <vt:lpstr>checkpoints</vt:lpstr>
      <vt:lpstr>incentive calculator</vt:lpstr>
      <vt:lpstr>Option 1</vt:lpstr>
      <vt:lpstr>ECI</vt:lpstr>
      <vt:lpstr>Sheet3</vt:lpstr>
      <vt:lpstr>Sheet1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Manya Tandon</dc:creator>
  <cp:keywords/>
  <dc:description/>
  <cp:lastModifiedBy>Khyati Srivastava</cp:lastModifiedBy>
  <cp:revision/>
  <dcterms:created xsi:type="dcterms:W3CDTF">2023-04-27T07:25:21Z</dcterms:created>
  <dcterms:modified xsi:type="dcterms:W3CDTF">2025-03-05T10:34:41Z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Name">
    <vt:lpwstr/>
  </property>
</Properties>
</file>